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mcgarry/Documents/CPUC/For Posting_061522/Updates_062822/"/>
    </mc:Choice>
  </mc:AlternateContent>
  <xr:revisionPtr revIDLastSave="0" documentId="13_ncr:1_{23750985-E1C7-1948-92EC-56CF1FA58BE7}" xr6:coauthVersionLast="47" xr6:coauthVersionMax="47" xr10:uidLastSave="{00000000-0000-0000-0000-000000000000}"/>
  <bookViews>
    <workbookView xWindow="20" yWindow="460" windowWidth="28780" windowHeight="16420" activeTab="1" xr2:uid="{9476AA3B-98AE-4731-A403-569DADE54CFD}"/>
  </bookViews>
  <sheets>
    <sheet name="ReleaseNotes" sheetId="18" r:id="rId1"/>
    <sheet name="Benchmarks_30 MMT" sheetId="12" r:id="rId2"/>
    <sheet name="Benchmarks_25 MMT" sheetId="13" r:id="rId3"/>
    <sheet name="LSE Demand Forecast" sheetId="17" r:id="rId4"/>
    <sheet name="ARB C&amp;T Table 9-4" sheetId="2" r:id="rId5"/>
  </sheets>
  <definedNames>
    <definedName name="_xlnm._FilterDatabase" localSheetId="3" hidden="1">'LSE Demand Forecast'!$A$4:$F$472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2" l="1"/>
  <c r="H44" i="12"/>
  <c r="H44" i="13"/>
  <c r="I44" i="13"/>
  <c r="F44" i="13"/>
  <c r="G44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I44" i="12"/>
  <c r="F44" i="12"/>
  <c r="G44" i="12"/>
  <c r="D45" i="12"/>
  <c r="E45" i="12"/>
  <c r="D46" i="12"/>
  <c r="E46" i="12"/>
  <c r="D44" i="12"/>
  <c r="E44" i="12"/>
  <c r="D43" i="12"/>
  <c r="E43" i="12"/>
  <c r="D42" i="12"/>
  <c r="E42" i="12"/>
  <c r="E41" i="12"/>
  <c r="D41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12" i="12"/>
  <c r="E12" i="12"/>
  <c r="D13" i="12"/>
  <c r="E13" i="12"/>
  <c r="D14" i="12"/>
  <c r="E14" i="12"/>
  <c r="D15" i="12"/>
  <c r="E15" i="12"/>
  <c r="D11" i="12"/>
  <c r="E11" i="12"/>
  <c r="E10" i="12"/>
  <c r="D10" i="12"/>
  <c r="D25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39" i="12"/>
  <c r="E39" i="12"/>
  <c r="D40" i="12"/>
  <c r="E40" i="12"/>
  <c r="D28" i="12"/>
  <c r="E28" i="12"/>
  <c r="D29" i="12"/>
  <c r="E29" i="12"/>
  <c r="D26" i="12"/>
  <c r="E26" i="12"/>
  <c r="D27" i="12"/>
  <c r="E27" i="12"/>
  <c r="E25" i="12"/>
  <c r="E24" i="12"/>
  <c r="D24" i="12"/>
  <c r="E9" i="12"/>
  <c r="D9" i="12"/>
  <c r="E8" i="12"/>
  <c r="D8" i="12"/>
  <c r="G41" i="13" l="1"/>
  <c r="C41" i="13"/>
  <c r="C25" i="13"/>
  <c r="C24" i="13"/>
  <c r="C10" i="13"/>
  <c r="C9" i="13"/>
  <c r="C8" i="13"/>
  <c r="G45" i="13" l="1"/>
  <c r="G43" i="13"/>
  <c r="G46" i="13"/>
  <c r="F45" i="13"/>
  <c r="F43" i="13"/>
  <c r="F41" i="13"/>
  <c r="E47" i="13"/>
  <c r="F36" i="13"/>
  <c r="F39" i="13"/>
  <c r="F28" i="13"/>
  <c r="G18" i="13"/>
  <c r="G14" i="13"/>
  <c r="G16" i="13"/>
  <c r="G20" i="13"/>
  <c r="G22" i="13"/>
  <c r="G40" i="13"/>
  <c r="G38" i="13"/>
  <c r="F40" i="13"/>
  <c r="F32" i="13"/>
  <c r="F37" i="13"/>
  <c r="F30" i="13"/>
  <c r="F34" i="13"/>
  <c r="F46" i="13"/>
  <c r="G10" i="13"/>
  <c r="G25" i="13"/>
  <c r="G28" i="13"/>
  <c r="G32" i="13"/>
  <c r="G36" i="13"/>
  <c r="F42" i="13"/>
  <c r="F31" i="13"/>
  <c r="G12" i="13"/>
  <c r="G26" i="13"/>
  <c r="G30" i="13"/>
  <c r="G34" i="13"/>
  <c r="F10" i="13"/>
  <c r="F12" i="13"/>
  <c r="D47" i="13"/>
  <c r="H9" i="13" s="1"/>
  <c r="F14" i="13"/>
  <c r="F16" i="13"/>
  <c r="F18" i="13"/>
  <c r="F20" i="13"/>
  <c r="F22" i="13"/>
  <c r="I22" i="13"/>
  <c r="F11" i="13"/>
  <c r="F21" i="13"/>
  <c r="F23" i="13"/>
  <c r="F27" i="13"/>
  <c r="F33" i="13"/>
  <c r="F35" i="13"/>
  <c r="G42" i="13"/>
  <c r="F15" i="13"/>
  <c r="F25" i="13"/>
  <c r="G11" i="13"/>
  <c r="G13" i="13"/>
  <c r="G15" i="13"/>
  <c r="G17" i="13"/>
  <c r="G19" i="13"/>
  <c r="G21" i="13"/>
  <c r="G23" i="13"/>
  <c r="G27" i="13"/>
  <c r="G29" i="13"/>
  <c r="G31" i="13"/>
  <c r="G33" i="13"/>
  <c r="G35" i="13"/>
  <c r="G37" i="13"/>
  <c r="G39" i="13"/>
  <c r="C47" i="13"/>
  <c r="F17" i="13"/>
  <c r="F26" i="13"/>
  <c r="F13" i="13"/>
  <c r="F19" i="13"/>
  <c r="F29" i="13"/>
  <c r="F38" i="13"/>
  <c r="I18" i="13" l="1"/>
  <c r="H20" i="13"/>
  <c r="I45" i="13"/>
  <c r="I42" i="13"/>
  <c r="I30" i="13"/>
  <c r="I37" i="13"/>
  <c r="I29" i="13"/>
  <c r="I19" i="13"/>
  <c r="I11" i="13"/>
  <c r="I28" i="13"/>
  <c r="I20" i="13"/>
  <c r="I33" i="13"/>
  <c r="I23" i="13"/>
  <c r="I15" i="13"/>
  <c r="I24" i="13"/>
  <c r="I43" i="13"/>
  <c r="I10" i="13"/>
  <c r="I9" i="13"/>
  <c r="I36" i="13"/>
  <c r="I39" i="13"/>
  <c r="I31" i="13"/>
  <c r="I21" i="13"/>
  <c r="I13" i="13"/>
  <c r="I46" i="13"/>
  <c r="I41" i="13"/>
  <c r="I34" i="13"/>
  <c r="I12" i="13"/>
  <c r="I32" i="13"/>
  <c r="I8" i="13"/>
  <c r="I40" i="13"/>
  <c r="I14" i="13"/>
  <c r="H29" i="13"/>
  <c r="H17" i="13"/>
  <c r="I35" i="13"/>
  <c r="I27" i="13"/>
  <c r="I17" i="13"/>
  <c r="H25" i="13"/>
  <c r="H35" i="13"/>
  <c r="H21" i="13"/>
  <c r="I26" i="13"/>
  <c r="I25" i="13"/>
  <c r="I38" i="13"/>
  <c r="I16" i="13"/>
  <c r="H42" i="13"/>
  <c r="H41" i="13"/>
  <c r="H46" i="13"/>
  <c r="H37" i="13"/>
  <c r="H11" i="13"/>
  <c r="H38" i="13"/>
  <c r="H26" i="13"/>
  <c r="H23" i="13"/>
  <c r="H8" i="13"/>
  <c r="H22" i="13"/>
  <c r="H14" i="13"/>
  <c r="H34" i="13"/>
  <c r="H31" i="13"/>
  <c r="H39" i="13"/>
  <c r="H40" i="13"/>
  <c r="H18" i="13"/>
  <c r="H43" i="13"/>
  <c r="H30" i="13"/>
  <c r="H45" i="13"/>
  <c r="H12" i="13"/>
  <c r="H32" i="13"/>
  <c r="H19" i="13"/>
  <c r="H33" i="13"/>
  <c r="H13" i="13"/>
  <c r="H15" i="13"/>
  <c r="H27" i="13"/>
  <c r="H24" i="13"/>
  <c r="H16" i="13"/>
  <c r="H36" i="13"/>
  <c r="H28" i="13"/>
  <c r="H10" i="13"/>
  <c r="F45" i="12" l="1"/>
  <c r="I47" i="13"/>
  <c r="F27" i="12"/>
  <c r="F22" i="12"/>
  <c r="F14" i="12"/>
  <c r="F18" i="12"/>
  <c r="F39" i="12"/>
  <c r="F11" i="12"/>
  <c r="F10" i="12"/>
  <c r="F15" i="12"/>
  <c r="F19" i="12"/>
  <c r="F23" i="12"/>
  <c r="F28" i="12"/>
  <c r="F32" i="12"/>
  <c r="F36" i="12"/>
  <c r="F40" i="12"/>
  <c r="F46" i="12"/>
  <c r="F35" i="12"/>
  <c r="F12" i="12"/>
  <c r="F16" i="12"/>
  <c r="F20" i="12"/>
  <c r="F29" i="12"/>
  <c r="F33" i="12"/>
  <c r="F37" i="12"/>
  <c r="F41" i="12"/>
  <c r="F42" i="12"/>
  <c r="F31" i="12"/>
  <c r="G41" i="12"/>
  <c r="F13" i="12"/>
  <c r="F17" i="12"/>
  <c r="F21" i="12"/>
  <c r="F25" i="12"/>
  <c r="F26" i="12"/>
  <c r="F30" i="12"/>
  <c r="F34" i="12"/>
  <c r="F38" i="12"/>
  <c r="F43" i="12"/>
  <c r="H47" i="13"/>
  <c r="D47" i="12"/>
  <c r="G17" i="12"/>
  <c r="C41" i="12"/>
  <c r="C25" i="12"/>
  <c r="C24" i="12"/>
  <c r="C10" i="12"/>
  <c r="C9" i="12"/>
  <c r="C8" i="12"/>
  <c r="N6" i="2"/>
  <c r="H9" i="12" l="1"/>
  <c r="H25" i="12"/>
  <c r="H38" i="12"/>
  <c r="H42" i="12"/>
  <c r="H29" i="12"/>
  <c r="H8" i="12"/>
  <c r="H27" i="12"/>
  <c r="H32" i="12"/>
  <c r="H15" i="12"/>
  <c r="H18" i="12"/>
  <c r="H16" i="12"/>
  <c r="H46" i="12"/>
  <c r="H28" i="12"/>
  <c r="H39" i="12"/>
  <c r="H10" i="12"/>
  <c r="H43" i="12"/>
  <c r="H26" i="12"/>
  <c r="H13" i="12"/>
  <c r="H22" i="12"/>
  <c r="H33" i="12"/>
  <c r="H12" i="12"/>
  <c r="H34" i="12"/>
  <c r="H21" i="12"/>
  <c r="H41" i="12"/>
  <c r="H24" i="12"/>
  <c r="H45" i="12"/>
  <c r="H40" i="12"/>
  <c r="H23" i="12"/>
  <c r="H11" i="12"/>
  <c r="H14" i="12"/>
  <c r="H30" i="12"/>
  <c r="H17" i="12"/>
  <c r="H31" i="12"/>
  <c r="H37" i="12"/>
  <c r="H20" i="12"/>
  <c r="H35" i="12"/>
  <c r="H36" i="12"/>
  <c r="H19" i="12"/>
  <c r="G21" i="12"/>
  <c r="G38" i="12"/>
  <c r="G14" i="12"/>
  <c r="G22" i="12"/>
  <c r="E47" i="12"/>
  <c r="I8" i="12" s="1"/>
  <c r="G28" i="12"/>
  <c r="G42" i="12"/>
  <c r="G27" i="12"/>
  <c r="G29" i="12"/>
  <c r="G31" i="12"/>
  <c r="G33" i="12"/>
  <c r="G35" i="12"/>
  <c r="G37" i="12"/>
  <c r="G39" i="12"/>
  <c r="G12" i="12"/>
  <c r="G20" i="12"/>
  <c r="G46" i="12"/>
  <c r="G16" i="12"/>
  <c r="G18" i="12"/>
  <c r="G11" i="12"/>
  <c r="G23" i="12"/>
  <c r="G26" i="12"/>
  <c r="G30" i="12"/>
  <c r="G32" i="12"/>
  <c r="G36" i="12"/>
  <c r="G40" i="12"/>
  <c r="G10" i="12"/>
  <c r="G13" i="12"/>
  <c r="G15" i="12"/>
  <c r="G19" i="12"/>
  <c r="C47" i="12"/>
  <c r="G45" i="12"/>
  <c r="G25" i="12"/>
  <c r="G34" i="12"/>
  <c r="G43" i="12"/>
  <c r="I29" i="12" l="1"/>
  <c r="I13" i="12"/>
  <c r="I32" i="12"/>
  <c r="I11" i="12"/>
  <c r="I41" i="12"/>
  <c r="I37" i="12"/>
  <c r="H47" i="12"/>
  <c r="I25" i="12"/>
  <c r="I15" i="12"/>
  <c r="I36" i="12"/>
  <c r="I43" i="12"/>
  <c r="I30" i="12"/>
  <c r="I20" i="12"/>
  <c r="I35" i="12"/>
  <c r="I27" i="12"/>
  <c r="I10" i="12"/>
  <c r="I18" i="12"/>
  <c r="I34" i="12"/>
  <c r="I19" i="12"/>
  <c r="I40" i="12"/>
  <c r="I26" i="12"/>
  <c r="I16" i="12"/>
  <c r="I12" i="12"/>
  <c r="I33" i="12"/>
  <c r="I42" i="12"/>
  <c r="I23" i="12"/>
  <c r="I46" i="12"/>
  <c r="I39" i="12"/>
  <c r="I31" i="12"/>
  <c r="I14" i="12"/>
  <c r="I24" i="12"/>
  <c r="I28" i="12"/>
  <c r="I38" i="12"/>
  <c r="I22" i="12"/>
  <c r="I17" i="12"/>
  <c r="I9" i="12"/>
  <c r="I21" i="12"/>
  <c r="I47" i="12" l="1"/>
  <c r="M60" i="2"/>
  <c r="K60" i="2"/>
  <c r="L59" i="2"/>
  <c r="N54" i="2"/>
  <c r="L52" i="2"/>
  <c r="N50" i="2"/>
  <c r="L48" i="2"/>
  <c r="L47" i="2"/>
  <c r="L43" i="2"/>
  <c r="N42" i="2"/>
  <c r="N38" i="2"/>
  <c r="L36" i="2"/>
  <c r="N34" i="2"/>
  <c r="L32" i="2"/>
  <c r="L31" i="2"/>
  <c r="N30" i="2"/>
  <c r="L29" i="2"/>
  <c r="L28" i="2"/>
  <c r="N26" i="2"/>
  <c r="L26" i="2"/>
  <c r="L25" i="2"/>
  <c r="N22" i="2"/>
  <c r="L22" i="2"/>
  <c r="L20" i="2"/>
  <c r="L19" i="2"/>
  <c r="N18" i="2"/>
  <c r="L17" i="2"/>
  <c r="L16" i="2"/>
  <c r="L15" i="2"/>
  <c r="N14" i="2"/>
  <c r="L14" i="2"/>
  <c r="L13" i="2"/>
  <c r="L12" i="2"/>
  <c r="N10" i="2"/>
  <c r="L10" i="2"/>
  <c r="L9" i="2"/>
  <c r="L7" i="2"/>
  <c r="L6" i="2"/>
  <c r="L58" i="2" l="1"/>
  <c r="L8" i="2"/>
  <c r="L23" i="2"/>
  <c r="L30" i="2"/>
  <c r="L39" i="2"/>
  <c r="L44" i="2"/>
  <c r="L55" i="2"/>
  <c r="N59" i="2"/>
  <c r="L11" i="2"/>
  <c r="L18" i="2"/>
  <c r="L21" i="2"/>
  <c r="L24" i="2"/>
  <c r="L27" i="2"/>
  <c r="L35" i="2"/>
  <c r="L40" i="2"/>
  <c r="N46" i="2"/>
  <c r="L51" i="2"/>
  <c r="L56" i="2"/>
  <c r="N20" i="2"/>
  <c r="N48" i="2"/>
  <c r="L33" i="2"/>
  <c r="L37" i="2"/>
  <c r="L41" i="2"/>
  <c r="L45" i="2"/>
  <c r="L49" i="2"/>
  <c r="L53" i="2"/>
  <c r="L57" i="2"/>
  <c r="N8" i="2"/>
  <c r="N16" i="2"/>
  <c r="N28" i="2"/>
  <c r="N36" i="2"/>
  <c r="N44" i="2"/>
  <c r="N52" i="2"/>
  <c r="N9" i="2"/>
  <c r="N13" i="2"/>
  <c r="N17" i="2"/>
  <c r="N21" i="2"/>
  <c r="N25" i="2"/>
  <c r="N29" i="2"/>
  <c r="N33" i="2"/>
  <c r="N37" i="2"/>
  <c r="N41" i="2"/>
  <c r="N45" i="2"/>
  <c r="N49" i="2"/>
  <c r="N53" i="2"/>
  <c r="N57" i="2"/>
  <c r="N12" i="2"/>
  <c r="N24" i="2"/>
  <c r="N32" i="2"/>
  <c r="N40" i="2"/>
  <c r="N56" i="2"/>
  <c r="L34" i="2"/>
  <c r="L38" i="2"/>
  <c r="L42" i="2"/>
  <c r="L46" i="2"/>
  <c r="L50" i="2"/>
  <c r="L54" i="2"/>
  <c r="N58" i="2"/>
  <c r="N7" i="2"/>
  <c r="N11" i="2"/>
  <c r="N15" i="2"/>
  <c r="N19" i="2"/>
  <c r="N23" i="2"/>
  <c r="N27" i="2"/>
  <c r="N31" i="2"/>
  <c r="N35" i="2"/>
  <c r="N39" i="2"/>
  <c r="N43" i="2"/>
  <c r="N47" i="2"/>
  <c r="N51" i="2"/>
  <c r="N55" i="2"/>
</calcChain>
</file>

<file path=xl/sharedStrings.xml><?xml version="1.0" encoding="utf-8"?>
<sst xmlns="http://schemas.openxmlformats.org/spreadsheetml/2006/main" count="2038" uniqueCount="161">
  <si>
    <t>= 2035 Electric Sector GHG Planning Target</t>
  </si>
  <si>
    <t>Utility</t>
  </si>
  <si>
    <t>Proportion of 2035 Load within EDU</t>
  </si>
  <si>
    <t>2035 GHG Emissions Benchmark (MMT)</t>
  </si>
  <si>
    <t>LSEs within Host Utility Territory</t>
  </si>
  <si>
    <t>Bear Valley Electric Service</t>
  </si>
  <si>
    <t>N/A</t>
  </si>
  <si>
    <t>Liberty Utilities</t>
  </si>
  <si>
    <t>Pacific Gas and Electric Company</t>
  </si>
  <si>
    <t>PacifiCorp</t>
  </si>
  <si>
    <t>Southern California Edison Company</t>
  </si>
  <si>
    <t>San Diego Gas &amp; Electric Company</t>
  </si>
  <si>
    <t>TOTAL</t>
  </si>
  <si>
    <t>Alameda Municipal Power</t>
  </si>
  <si>
    <t>Gridley Electric Utility</t>
  </si>
  <si>
    <t>Lassen Municipal Utility District</t>
  </si>
  <si>
    <t>Plumas-Sierra Rural Electric Cooperative</t>
  </si>
  <si>
    <t>SCE</t>
  </si>
  <si>
    <t>Anza Electric Cooperative, Inc.</t>
  </si>
  <si>
    <t>Pasadena Water and Power</t>
  </si>
  <si>
    <t>Modesto Irrigation District</t>
  </si>
  <si>
    <t>Redding Electric Utility</t>
  </si>
  <si>
    <t>Turlock Irrigation District</t>
  </si>
  <si>
    <t>Merced Irrigation District</t>
  </si>
  <si>
    <t>Imperial Irrigation District</t>
  </si>
  <si>
    <t>Valley Electric Association, Inc.</t>
  </si>
  <si>
    <t>Available at https://www.arb.ca.gov/regact/2016/capandtrade16/capandtrade16.htm</t>
  </si>
  <si>
    <t>Annual Allocation to Each Electrical Distribution Utility</t>
  </si>
  <si>
    <t>Share of Total Statewide 2030 Allowance Allocation Under Cap and Trade</t>
  </si>
  <si>
    <t>2030 Emissions (K12)*</t>
  </si>
  <si>
    <t>Share of Total 2030 Emissions</t>
  </si>
  <si>
    <t>City and County of San Francisco, SF Public Utilities Commission</t>
  </si>
  <si>
    <t>City of Anaheim, Public Utilities Department</t>
  </si>
  <si>
    <t>City of Azusa</t>
  </si>
  <si>
    <t>City of Banning</t>
  </si>
  <si>
    <t>City of Biggs</t>
  </si>
  <si>
    <t>City of Burbank</t>
  </si>
  <si>
    <t>City of Cerritos</t>
  </si>
  <si>
    <t>City of Colton</t>
  </si>
  <si>
    <t>City of Corona Dept. of Water &amp; Power</t>
  </si>
  <si>
    <t>City of Glendale</t>
  </si>
  <si>
    <t>City of Healdsburg</t>
  </si>
  <si>
    <t>City of Industry</t>
  </si>
  <si>
    <t>City of Lodi</t>
  </si>
  <si>
    <t>City of Lompoc a Municipal Corporation</t>
  </si>
  <si>
    <t>City of Moreno Valley</t>
  </si>
  <si>
    <t>City of Needles</t>
  </si>
  <si>
    <t>City of Oakland Acting By and Through Its Board of Port Commissioners</t>
  </si>
  <si>
    <t>City of Palo Alto</t>
  </si>
  <si>
    <t>City of Rancho Cucamonga</t>
  </si>
  <si>
    <t>City of Riverside Public Utilities</t>
  </si>
  <si>
    <t>City of Roseville</t>
  </si>
  <si>
    <t>City of Shasta Lake</t>
  </si>
  <si>
    <t>City of Ukiah</t>
  </si>
  <si>
    <t>City of Vernon, Vernon Gas &amp; Electric</t>
  </si>
  <si>
    <t>City of Victorville</t>
  </si>
  <si>
    <t>Eastside Power Authority</t>
  </si>
  <si>
    <t>Golden State Water Company (Bear Valley Electric Service)</t>
  </si>
  <si>
    <t>Kirkwood Meadows PUD</t>
  </si>
  <si>
    <t>Liberty Utilities (CalPeco Electric) LLC</t>
  </si>
  <si>
    <t>Los Angeles Department of Water &amp; Power</t>
  </si>
  <si>
    <t xml:space="preserve">PacifiCorp  </t>
  </si>
  <si>
    <t>Pittsburg Power Company</t>
  </si>
  <si>
    <t>Power and Water Resources Pooling Authority</t>
  </si>
  <si>
    <t>Sacramento Municipal Utility District (SMUD)</t>
  </si>
  <si>
    <t>Silicon Valley Power (SVP), City of Santa Clara</t>
  </si>
  <si>
    <t>Stockton Port District</t>
  </si>
  <si>
    <t>Surprise Valley Electrification Corp.</t>
  </si>
  <si>
    <t>Truckee Donner Public Utilities District</t>
  </si>
  <si>
    <t>WAPA - Sierra Nevada Region</t>
  </si>
  <si>
    <t>*2030 Emissinos (K12) includes Industrial Covered Entity Emissions</t>
  </si>
  <si>
    <t>Service Area</t>
  </si>
  <si>
    <t>LSE Name</t>
  </si>
  <si>
    <t>YEAR</t>
  </si>
  <si>
    <t>TYPE</t>
  </si>
  <si>
    <t>Final IRP Sales Forecast (GWH)</t>
  </si>
  <si>
    <t>PGE</t>
  </si>
  <si>
    <t>ESP</t>
  </si>
  <si>
    <t>SDGE</t>
  </si>
  <si>
    <t>IOU</t>
  </si>
  <si>
    <t>CCA</t>
  </si>
  <si>
    <t>SMJ</t>
  </si>
  <si>
    <t>Central Coast Community Energy</t>
  </si>
  <si>
    <t>CleanPowerSF</t>
  </si>
  <si>
    <t>East Bay Community Energy</t>
  </si>
  <si>
    <t>King City Community Power</t>
  </si>
  <si>
    <t>Marin Clean Energy</t>
  </si>
  <si>
    <t>Peninsula Clean Energy Authority</t>
  </si>
  <si>
    <t>Pioneer Community Energy</t>
  </si>
  <si>
    <t>Redwood Coast Energy Authority</t>
  </si>
  <si>
    <t>San José Clean Energy</t>
  </si>
  <si>
    <t>Silicon Valley Clean Energy Authority</t>
  </si>
  <si>
    <t>Sonoma Clean Power</t>
  </si>
  <si>
    <t>Valley Clean Energy Alliance</t>
  </si>
  <si>
    <t>Apple Valley Choice Energy</t>
  </si>
  <si>
    <t>Clean Power Alliance</t>
  </si>
  <si>
    <t>Desert Community Energy</t>
  </si>
  <si>
    <t>Energy for Palmdale’s Independent Choice</t>
  </si>
  <si>
    <t>Lancaster Choice Energy</t>
  </si>
  <si>
    <t>Orange County Power Authority</t>
  </si>
  <si>
    <t>Pico Rivera Innovative Municipal Energy</t>
  </si>
  <si>
    <t>Pomona Choice Energy</t>
  </si>
  <si>
    <t>Rancho Mirage Energy Authority</t>
  </si>
  <si>
    <t>San Jacinto Power</t>
  </si>
  <si>
    <t>Santa Barbara Clean Energy</t>
  </si>
  <si>
    <t>Clean Energy Alliance</t>
  </si>
  <si>
    <t>Pacific Gas and Electric (Bundled)</t>
  </si>
  <si>
    <t>Southern California Edison (Bundled)</t>
  </si>
  <si>
    <t>San Diego Gas and Electric (Bundled)</t>
  </si>
  <si>
    <t>Baldwin Park, City of</t>
  </si>
  <si>
    <t>Western Community Energy</t>
  </si>
  <si>
    <t>Solana Energy Alliance</t>
  </si>
  <si>
    <t>San Diego Community Power</t>
  </si>
  <si>
    <t>BEAR</t>
  </si>
  <si>
    <t>LIB</t>
  </si>
  <si>
    <t>3CE</t>
  </si>
  <si>
    <t>CPSF</t>
  </si>
  <si>
    <t>EBCE</t>
  </si>
  <si>
    <t>KCCP</t>
  </si>
  <si>
    <t>MCE</t>
  </si>
  <si>
    <t>PCEA</t>
  </si>
  <si>
    <t>PIONEER</t>
  </si>
  <si>
    <t>RCEA</t>
  </si>
  <si>
    <t>SJCE</t>
  </si>
  <si>
    <t>SVCEA</t>
  </si>
  <si>
    <t>SOMA</t>
  </si>
  <si>
    <t>VCEA</t>
  </si>
  <si>
    <t>PCORP</t>
  </si>
  <si>
    <t>AVCE</t>
  </si>
  <si>
    <t>CPASC</t>
  </si>
  <si>
    <t>DCE</t>
  </si>
  <si>
    <t>PALMDALE</t>
  </si>
  <si>
    <t>LCE</t>
  </si>
  <si>
    <t>OCPA</t>
  </si>
  <si>
    <t>PRIME</t>
  </si>
  <si>
    <t>POMONA</t>
  </si>
  <si>
    <t>RMEA</t>
  </si>
  <si>
    <t>SJP</t>
  </si>
  <si>
    <t>SBCE</t>
  </si>
  <si>
    <t>CEA</t>
  </si>
  <si>
    <t>SDCP</t>
  </si>
  <si>
    <t>LSE CPUC ID</t>
  </si>
  <si>
    <t>2030 GHG Emissions Benchmark (MMT)</t>
  </si>
  <si>
    <t>2035 Load (GWh)</t>
  </si>
  <si>
    <t>2030 Load (GWh)</t>
  </si>
  <si>
    <t>Proportion of 2030 Load within EDU</t>
  </si>
  <si>
    <t>= 2030 Electric Sector GHG Planning Target</t>
  </si>
  <si>
    <t>Pacific Gas and Electric (Direct Access)</t>
  </si>
  <si>
    <t>Southern California Edison (Direct Access)</t>
  </si>
  <si>
    <t>San Diego Gas and Electric (Direct Access)</t>
  </si>
  <si>
    <t>Proportion of Total  Emissions</t>
  </si>
  <si>
    <t xml:space="preserve">Assigned per June 15, 2022 ALJ Ruling - https://docs.cpuc.ca.gov/SearchRes.aspx?docformat=ALL&amp;docid=485625915 </t>
  </si>
  <si>
    <t xml:space="preserve">Individual LSE Energy Load Forecast Assignments for Use in 2022 LSE IRPs </t>
  </si>
  <si>
    <t>ReleaseVersion</t>
  </si>
  <si>
    <t>ReleaseDate</t>
  </si>
  <si>
    <t>ID</t>
  </si>
  <si>
    <t>Note</t>
  </si>
  <si>
    <t>Correction to 2023 CCA demand forecasts</t>
  </si>
  <si>
    <t>Benchmarks_forecasts</t>
  </si>
  <si>
    <t>Benchmarks_forecasts_Updated</t>
  </si>
  <si>
    <t>Split up forecast/benchmark for Orange County Power Authority into SCE and SDG&amp;E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</si>
</sst>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"/>
    <numFmt numFmtId="166" formatCode="#,##0.0000"/>
    <numFmt numFmtId="167" formatCode="0.000"/>
    <numFmt numFmtId="168" formatCode="0.0000000"/>
    <numFmt numFmtId="169" formatCode="#,##0.0000000"/>
    <numFmt numFmtId="170" formatCode="0.0000"/>
    <numFmt numFmtId="171" formatCode="0.00_)"/>
    <numFmt numFmtId="172" formatCode="&quot;$&quot;#,##0\ ;\(&quot;$&quot;#,##0\)"/>
    <numFmt numFmtId="173" formatCode="m/d"/>
    <numFmt numFmtId="174" formatCode="m\-d\-yy"/>
    <numFmt numFmtId="175" formatCode="#,##0.00&quot; $&quot;;\-#,##0.00&quot; $&quot;"/>
    <numFmt numFmtId="176" formatCode="#,###.0,_);\(#,###.0,\)"/>
    <numFmt numFmtId="177" formatCode="mmmm\ d\,\ yyyy"/>
    <numFmt numFmtId="178" formatCode="&quot;$&quot;\ #,##0.00_);[Red]\(&quot;$&quot;\ #,##0.00\)"/>
    <numFmt numFmtId="179" formatCode="0.00\ %"/>
    <numFmt numFmtId="180" formatCode="0\ %_);[Red]\(0\ %\)"/>
    <numFmt numFmtId="181" formatCode="mm\-dd\-yy"/>
    <numFmt numFmtId="182" formatCode="#,##0\ %_);[Red]\(#,##0\ %\)"/>
    <numFmt numFmtId="183" formatCode="0.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b/>
      <sz val="18"/>
      <color theme="3"/>
      <name val="Calibri Light"/>
      <family val="2"/>
      <scheme val="maj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2"/>
      <name val="Tms Rmn"/>
    </font>
    <font>
      <sz val="10"/>
      <name val="Helv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9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9" borderId="20" applyNumberFormat="0" applyAlignment="0" applyProtection="0"/>
    <xf numFmtId="0" fontId="19" fillId="10" borderId="21" applyNumberFormat="0" applyAlignment="0" applyProtection="0"/>
    <xf numFmtId="0" fontId="20" fillId="10" borderId="20" applyNumberFormat="0" applyAlignment="0" applyProtection="0"/>
    <xf numFmtId="0" fontId="21" fillId="0" borderId="22" applyNumberFormat="0" applyFill="0" applyAlignment="0" applyProtection="0"/>
    <xf numFmtId="0" fontId="22" fillId="11" borderId="2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7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28" fillId="0" borderId="0"/>
    <xf numFmtId="174" fontId="12" fillId="37" borderId="30">
      <alignment horizontal="center" vertical="center"/>
    </xf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28" fillId="38" borderId="0" applyNumberFormat="0" applyBorder="0" applyAlignment="0" applyProtection="0"/>
    <xf numFmtId="0" fontId="31" fillId="0" borderId="0" applyNumberFormat="0" applyFill="0" applyBorder="0" applyAlignment="0" applyProtection="0"/>
    <xf numFmtId="0" fontId="29" fillId="0" borderId="0" applyNumberFormat="0" applyFont="0" applyFill="0" applyAlignment="0" applyProtection="0"/>
    <xf numFmtId="0" fontId="30" fillId="0" borderId="0" applyNumberFormat="0" applyFont="0" applyFill="0" applyAlignment="0" applyProtection="0"/>
    <xf numFmtId="175" fontId="11" fillId="0" borderId="0">
      <protection locked="0"/>
    </xf>
    <xf numFmtId="175" fontId="11" fillId="0" borderId="0">
      <protection locked="0"/>
    </xf>
    <xf numFmtId="0" fontId="32" fillId="0" borderId="31" applyNumberFormat="0" applyFill="0" applyAlignment="0" applyProtection="0"/>
    <xf numFmtId="10" fontId="28" fillId="39" borderId="26" applyNumberFormat="0" applyBorder="0" applyAlignment="0" applyProtection="0"/>
    <xf numFmtId="37" fontId="33" fillId="0" borderId="0"/>
    <xf numFmtId="171" fontId="34" fillId="0" borderId="0"/>
    <xf numFmtId="0" fontId="11" fillId="0" borderId="0"/>
    <xf numFmtId="0" fontId="28" fillId="0" borderId="0"/>
    <xf numFmtId="10" fontId="11" fillId="0" borderId="0" applyFont="0" applyFill="0" applyBorder="0" applyAlignment="0" applyProtection="0"/>
    <xf numFmtId="0" fontId="11" fillId="0" borderId="32" applyNumberFormat="0" applyFont="0" applyBorder="0" applyAlignment="0" applyProtection="0"/>
    <xf numFmtId="37" fontId="28" fillId="40" borderId="0" applyNumberFormat="0" applyBorder="0" applyAlignment="0" applyProtection="0"/>
    <xf numFmtId="37" fontId="28" fillId="0" borderId="0"/>
    <xf numFmtId="3" fontId="35" fillId="0" borderId="31" applyProtection="0"/>
    <xf numFmtId="0" fontId="1" fillId="0" borderId="0"/>
    <xf numFmtId="0" fontId="3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" fillId="0" borderId="0"/>
    <xf numFmtId="0" fontId="1" fillId="0" borderId="0"/>
    <xf numFmtId="0" fontId="25" fillId="0" borderId="25" applyNumberFormat="0" applyFill="0" applyAlignment="0" applyProtection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0" fontId="42" fillId="0" borderId="0" applyFont="0" applyFill="0" applyBorder="0" applyProtection="0">
      <alignment vertical="center"/>
    </xf>
    <xf numFmtId="43" fontId="38" fillId="0" borderId="0" applyFont="0" applyFill="0" applyBorder="0" applyAlignment="0" applyProtection="0"/>
    <xf numFmtId="178" fontId="43" fillId="0" borderId="0" applyFont="0" applyFill="0" applyBorder="0" applyAlignment="0" applyProtection="0"/>
    <xf numFmtId="177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38" fontId="28" fillId="38" borderId="0" applyNumberFormat="0" applyBorder="0" applyAlignment="0" applyProtection="0"/>
    <xf numFmtId="10" fontId="28" fillId="39" borderId="26" applyNumberFormat="0" applyBorder="0" applyAlignment="0" applyProtection="0"/>
    <xf numFmtId="0" fontId="7" fillId="0" borderId="0"/>
    <xf numFmtId="179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28">
      <alignment horizontal="center"/>
    </xf>
    <xf numFmtId="3" fontId="45" fillId="0" borderId="0" applyFont="0" applyFill="0" applyBorder="0" applyAlignment="0" applyProtection="0"/>
    <xf numFmtId="0" fontId="45" fillId="41" borderId="0" applyNumberFormat="0" applyFont="0" applyBorder="0" applyAlignment="0" applyProtection="0"/>
    <xf numFmtId="176" fontId="39" fillId="38" borderId="0" applyFill="0"/>
    <xf numFmtId="0" fontId="40" fillId="0" borderId="0">
      <alignment horizontal="left" indent="7"/>
    </xf>
    <xf numFmtId="0" fontId="39" fillId="0" borderId="0" applyFill="0">
      <alignment horizontal="left" indent="7"/>
    </xf>
    <xf numFmtId="176" fontId="41" fillId="0" borderId="34" applyFill="0">
      <alignment horizontal="right"/>
    </xf>
    <xf numFmtId="0" fontId="12" fillId="0" borderId="26" applyNumberFormat="0" applyFont="0" applyBorder="0">
      <alignment horizontal="right"/>
    </xf>
    <xf numFmtId="0" fontId="41" fillId="0" borderId="0" applyFill="0"/>
    <xf numFmtId="0" fontId="41" fillId="0" borderId="0" applyFill="0"/>
    <xf numFmtId="176" fontId="41" fillId="0" borderId="33" applyFill="0"/>
    <xf numFmtId="0" fontId="11" fillId="0" borderId="0" applyNumberFormat="0" applyFont="0" applyBorder="0" applyAlignment="0"/>
    <xf numFmtId="0" fontId="41" fillId="0" borderId="0" applyFill="0">
      <alignment horizontal="left" indent="1"/>
    </xf>
    <xf numFmtId="0" fontId="41" fillId="0" borderId="0" applyFill="0">
      <alignment horizontal="left" indent="1"/>
    </xf>
    <xf numFmtId="176" fontId="41" fillId="0" borderId="33" applyFill="0"/>
    <xf numFmtId="0" fontId="11" fillId="0" borderId="0" applyNumberFormat="0" applyFont="0" applyFill="0" applyBorder="0" applyAlignment="0"/>
    <xf numFmtId="0" fontId="41" fillId="0" borderId="0" applyFill="0">
      <alignment horizontal="left" indent="2"/>
    </xf>
    <xf numFmtId="0" fontId="41" fillId="0" borderId="0" applyFill="0">
      <alignment horizontal="left" indent="2"/>
    </xf>
    <xf numFmtId="176" fontId="39" fillId="0" borderId="0" applyFill="0"/>
    <xf numFmtId="0" fontId="11" fillId="0" borderId="0" applyNumberFormat="0" applyFont="0" applyBorder="0" applyAlignment="0"/>
    <xf numFmtId="0" fontId="39" fillId="0" borderId="0">
      <alignment horizontal="left" indent="3"/>
    </xf>
    <xf numFmtId="0" fontId="39" fillId="0" borderId="0" applyFill="0">
      <alignment horizontal="left" indent="3"/>
    </xf>
    <xf numFmtId="176" fontId="39" fillId="0" borderId="0" applyFill="0"/>
    <xf numFmtId="0" fontId="11" fillId="0" borderId="0" applyNumberFormat="0" applyFont="0" applyBorder="0" applyAlignment="0"/>
    <xf numFmtId="0" fontId="39" fillId="0" borderId="0">
      <alignment horizontal="left" indent="4"/>
    </xf>
    <xf numFmtId="0" fontId="39" fillId="0" borderId="0" applyFill="0">
      <alignment horizontal="left" indent="4"/>
    </xf>
    <xf numFmtId="176" fontId="39" fillId="0" borderId="0" applyFill="0"/>
    <xf numFmtId="0" fontId="11" fillId="0" borderId="0" applyNumberFormat="0" applyFont="0" applyBorder="0" applyAlignment="0"/>
    <xf numFmtId="0" fontId="39" fillId="0" borderId="0">
      <alignment horizontal="left" indent="5"/>
    </xf>
    <xf numFmtId="0" fontId="39" fillId="0" borderId="0" applyFill="0">
      <alignment horizontal="left" indent="5"/>
    </xf>
    <xf numFmtId="176" fontId="39" fillId="0" borderId="0" applyFill="0"/>
    <xf numFmtId="0" fontId="11" fillId="0" borderId="0" applyNumberFormat="0" applyFont="0" applyFill="0" applyBorder="0" applyAlignment="0"/>
    <xf numFmtId="0" fontId="39" fillId="0" borderId="0" applyFill="0">
      <alignment horizontal="left" indent="6"/>
    </xf>
    <xf numFmtId="0" fontId="39" fillId="0" borderId="0" applyFill="0">
      <alignment horizontal="left" indent="6"/>
    </xf>
    <xf numFmtId="40" fontId="47" fillId="0" borderId="0"/>
    <xf numFmtId="0" fontId="38" fillId="0" borderId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4" fontId="38" fillId="0" borderId="0" applyFont="0" applyFill="0" applyBorder="0" applyAlignment="0" applyProtection="0">
      <alignment vertical="top"/>
    </xf>
    <xf numFmtId="0" fontId="38" fillId="0" borderId="0">
      <alignment vertical="top"/>
    </xf>
    <xf numFmtId="9" fontId="38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1" fillId="0" borderId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1" fillId="0" borderId="0"/>
    <xf numFmtId="0" fontId="11" fillId="0" borderId="0"/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1" fillId="0" borderId="0"/>
    <xf numFmtId="0" fontId="11" fillId="0" borderId="0"/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1" fillId="0" borderId="0"/>
    <xf numFmtId="0" fontId="11" fillId="0" borderId="0"/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>
      <alignment vertical="top"/>
    </xf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11" fillId="0" borderId="0"/>
    <xf numFmtId="0" fontId="11" fillId="0" borderId="0"/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48" fillId="12" borderId="24" applyNumberFormat="0" applyFont="0" applyAlignment="0" applyProtection="0"/>
    <xf numFmtId="0" fontId="48" fillId="12" borderId="24" applyNumberFormat="0" applyFont="0" applyAlignment="0" applyProtection="0"/>
    <xf numFmtId="0" fontId="48" fillId="12" borderId="24" applyNumberFormat="0" applyFont="0" applyAlignment="0" applyProtection="0"/>
    <xf numFmtId="9" fontId="1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28">
      <alignment horizontal="center"/>
    </xf>
    <xf numFmtId="0" fontId="46" fillId="0" borderId="28">
      <alignment horizontal="center"/>
    </xf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5" fillId="41" borderId="0" applyNumberFormat="0" applyFont="0" applyBorder="0" applyAlignment="0" applyProtection="0"/>
    <xf numFmtId="0" fontId="45" fillId="41" borderId="0" applyNumberFormat="0" applyFon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1" fillId="0" borderId="0"/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1" fillId="0" borderId="0"/>
    <xf numFmtId="0" fontId="1" fillId="0" borderId="0"/>
    <xf numFmtId="0" fontId="38" fillId="0" borderId="0">
      <alignment vertical="top"/>
    </xf>
    <xf numFmtId="0" fontId="1" fillId="0" borderId="0"/>
    <xf numFmtId="0" fontId="11" fillId="0" borderId="0"/>
    <xf numFmtId="0" fontId="3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>
      <alignment vertical="top"/>
    </xf>
    <xf numFmtId="0" fontId="38" fillId="0" borderId="0">
      <alignment vertical="top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0" fontId="11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0" fontId="3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8" fillId="0" borderId="0">
      <alignment vertical="top"/>
    </xf>
    <xf numFmtId="0" fontId="1" fillId="0" borderId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4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174" fontId="12" fillId="37" borderId="30">
      <alignment horizontal="center" vertical="center"/>
    </xf>
    <xf numFmtId="37" fontId="28" fillId="40" borderId="0" applyNumberFormat="0" applyBorder="0" applyAlignment="0" applyProtection="0"/>
    <xf numFmtId="0" fontId="37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2" fillId="37" borderId="30">
      <alignment horizontal="center" vertical="center"/>
    </xf>
    <xf numFmtId="0" fontId="11" fillId="0" borderId="0"/>
    <xf numFmtId="37" fontId="28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8" fillId="0" borderId="0"/>
    <xf numFmtId="0" fontId="29" fillId="0" borderId="0" applyNumberFormat="0" applyFont="0" applyFill="0" applyAlignment="0" applyProtection="0"/>
    <xf numFmtId="0" fontId="30" fillId="0" borderId="0" applyNumberFormat="0" applyFont="0" applyFill="0" applyAlignment="0" applyProtection="0"/>
    <xf numFmtId="0" fontId="11" fillId="0" borderId="32" applyNumberFormat="0" applyFont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0" fontId="28" fillId="0" borderId="0"/>
    <xf numFmtId="0" fontId="37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" fillId="0" borderId="0"/>
    <xf numFmtId="0" fontId="1" fillId="12" borderId="24" applyNumberFormat="0" applyFont="0" applyAlignment="0" applyProtection="0"/>
    <xf numFmtId="0" fontId="25" fillId="0" borderId="2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1" fillId="0" borderId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8" fillId="0" borderId="0"/>
    <xf numFmtId="0" fontId="29" fillId="0" borderId="0" applyNumberFormat="0" applyFont="0" applyFill="0" applyAlignment="0" applyProtection="0"/>
    <xf numFmtId="0" fontId="30" fillId="0" borderId="0" applyNumberFormat="0" applyFont="0" applyFill="0" applyAlignment="0" applyProtection="0"/>
    <xf numFmtId="0" fontId="11" fillId="0" borderId="32" applyNumberFormat="0" applyFon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2" borderId="2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4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2" borderId="24" applyNumberFormat="0" applyFont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28" fillId="0" borderId="0" applyFont="0" applyFill="0" applyBorder="0" applyAlignment="0" applyProtection="0"/>
  </cellStyleXfs>
  <cellXfs count="125">
    <xf numFmtId="0" fontId="0" fillId="0" borderId="0" xfId="0"/>
    <xf numFmtId="0" fontId="3" fillId="0" borderId="2" xfId="0" applyFont="1" applyBorder="1"/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wrapText="1"/>
    </xf>
    <xf numFmtId="3" fontId="3" fillId="0" borderId="0" xfId="0" applyNumberFormat="1" applyFont="1"/>
    <xf numFmtId="0" fontId="6" fillId="3" borderId="2" xfId="0" applyFont="1" applyFill="1" applyBorder="1" applyAlignment="1">
      <alignment wrapText="1"/>
    </xf>
    <xf numFmtId="3" fontId="8" fillId="0" borderId="0" xfId="0" applyNumberFormat="1" applyFont="1"/>
    <xf numFmtId="0" fontId="7" fillId="0" borderId="0" xfId="0" applyFont="1"/>
    <xf numFmtId="0" fontId="3" fillId="3" borderId="2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" fontId="9" fillId="0" borderId="4" xfId="0" applyNumberFormat="1" applyFont="1" applyBorder="1" applyAlignment="1">
      <alignment horizontal="center" vertical="center"/>
    </xf>
    <xf numFmtId="0" fontId="10" fillId="0" borderId="0" xfId="0" quotePrefix="1" applyFont="1"/>
    <xf numFmtId="0" fontId="6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10" fontId="7" fillId="0" borderId="1" xfId="0" applyNumberFormat="1" applyFont="1" applyBorder="1"/>
    <xf numFmtId="165" fontId="7" fillId="0" borderId="1" xfId="0" applyNumberFormat="1" applyFont="1" applyBorder="1"/>
    <xf numFmtId="168" fontId="3" fillId="0" borderId="0" xfId="0" applyNumberFormat="1" applyFont="1"/>
    <xf numFmtId="0" fontId="8" fillId="3" borderId="2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168" fontId="8" fillId="0" borderId="0" xfId="0" applyNumberFormat="1" applyFont="1"/>
    <xf numFmtId="169" fontId="8" fillId="0" borderId="0" xfId="0" applyNumberFormat="1" applyFont="1"/>
    <xf numFmtId="2" fontId="7" fillId="0" borderId="0" xfId="0" applyNumberFormat="1" applyFont="1"/>
    <xf numFmtId="167" fontId="8" fillId="0" borderId="0" xfId="0" applyNumberFormat="1" applyFont="1"/>
    <xf numFmtId="167" fontId="7" fillId="4" borderId="4" xfId="0" applyNumberFormat="1" applyFont="1" applyFill="1" applyBorder="1"/>
    <xf numFmtId="10" fontId="3" fillId="0" borderId="0" xfId="2" applyNumberFormat="1" applyFont="1"/>
    <xf numFmtId="0" fontId="5" fillId="2" borderId="26" xfId="0" applyFont="1" applyFill="1" applyBorder="1" applyAlignment="1">
      <alignment horizontal="center" wrapText="1"/>
    </xf>
    <xf numFmtId="0" fontId="7" fillId="0" borderId="26" xfId="0" applyFont="1" applyBorder="1" applyAlignment="1">
      <alignment wrapText="1"/>
    </xf>
    <xf numFmtId="3" fontId="7" fillId="0" borderId="26" xfId="1" applyNumberFormat="1" applyFont="1" applyBorder="1" applyAlignment="1">
      <alignment horizontal="right"/>
    </xf>
    <xf numFmtId="3" fontId="7" fillId="0" borderId="26" xfId="1" applyNumberFormat="1" applyFont="1" applyFill="1" applyBorder="1" applyAlignment="1">
      <alignment horizontal="right"/>
    </xf>
    <xf numFmtId="170" fontId="3" fillId="0" borderId="0" xfId="0" applyNumberFormat="1" applyFont="1"/>
    <xf numFmtId="167" fontId="3" fillId="0" borderId="0" xfId="0" applyNumberFormat="1" applyFont="1"/>
    <xf numFmtId="183" fontId="3" fillId="0" borderId="0" xfId="2" applyNumberFormat="1" applyFont="1"/>
    <xf numFmtId="0" fontId="2" fillId="0" borderId="26" xfId="0" applyFont="1" applyFill="1" applyBorder="1" applyAlignment="1">
      <alignment horizontal="left"/>
    </xf>
    <xf numFmtId="166" fontId="7" fillId="0" borderId="1" xfId="0" applyNumberFormat="1" applyFont="1" applyFill="1" applyBorder="1"/>
    <xf numFmtId="10" fontId="7" fillId="0" borderId="14" xfId="0" applyNumberFormat="1" applyFont="1" applyFill="1" applyBorder="1"/>
    <xf numFmtId="166" fontId="7" fillId="0" borderId="14" xfId="0" applyNumberFormat="1" applyFont="1" applyFill="1" applyBorder="1"/>
    <xf numFmtId="10" fontId="7" fillId="0" borderId="26" xfId="0" applyNumberFormat="1" applyFont="1" applyFill="1" applyBorder="1"/>
    <xf numFmtId="166" fontId="7" fillId="0" borderId="26" xfId="0" applyNumberFormat="1" applyFont="1" applyFill="1" applyBorder="1"/>
    <xf numFmtId="0" fontId="11" fillId="0" borderId="26" xfId="0" applyFont="1" applyFill="1" applyBorder="1" applyAlignment="1">
      <alignment horizontal="left"/>
    </xf>
    <xf numFmtId="10" fontId="7" fillId="0" borderId="29" xfId="0" applyNumberFormat="1" applyFont="1" applyFill="1" applyBorder="1"/>
    <xf numFmtId="166" fontId="7" fillId="0" borderId="29" xfId="0" applyNumberFormat="1" applyFont="1" applyFill="1" applyBorder="1"/>
    <xf numFmtId="167" fontId="7" fillId="4" borderId="12" xfId="0" applyNumberFormat="1" applyFont="1" applyFill="1" applyBorder="1"/>
    <xf numFmtId="167" fontId="7" fillId="4" borderId="5" xfId="0" applyNumberFormat="1" applyFont="1" applyFill="1" applyBorder="1"/>
    <xf numFmtId="167" fontId="7" fillId="4" borderId="41" xfId="0" applyNumberFormat="1" applyFont="1" applyFill="1" applyBorder="1"/>
    <xf numFmtId="167" fontId="7" fillId="4" borderId="42" xfId="0" applyNumberFormat="1" applyFont="1" applyFill="1" applyBorder="1"/>
    <xf numFmtId="165" fontId="7" fillId="0" borderId="39" xfId="0" applyNumberFormat="1" applyFont="1" applyFill="1" applyBorder="1"/>
    <xf numFmtId="165" fontId="7" fillId="0" borderId="27" xfId="0" applyNumberFormat="1" applyFont="1" applyFill="1" applyBorder="1"/>
    <xf numFmtId="165" fontId="7" fillId="0" borderId="40" xfId="0" applyNumberFormat="1" applyFont="1" applyFill="1" applyBorder="1"/>
    <xf numFmtId="0" fontId="5" fillId="2" borderId="7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167" fontId="7" fillId="4" borderId="43" xfId="0" applyNumberFormat="1" applyFont="1" applyFill="1" applyBorder="1"/>
    <xf numFmtId="0" fontId="5" fillId="2" borderId="37" xfId="0" applyFont="1" applyFill="1" applyBorder="1" applyAlignment="1">
      <alignment horizontal="center" wrapText="1"/>
    </xf>
    <xf numFmtId="43" fontId="0" fillId="0" borderId="26" xfId="1" applyFont="1" applyBorder="1" applyAlignment="1">
      <alignment wrapText="1"/>
    </xf>
    <xf numFmtId="0" fontId="0" fillId="0" borderId="26" xfId="0" applyBorder="1" applyAlignment="1">
      <alignment vertical="top" wrapText="1"/>
    </xf>
    <xf numFmtId="43" fontId="0" fillId="0" borderId="26" xfId="1" applyFont="1" applyBorder="1"/>
    <xf numFmtId="165" fontId="7" fillId="0" borderId="44" xfId="0" applyNumberFormat="1" applyFont="1" applyFill="1" applyBorder="1"/>
    <xf numFmtId="165" fontId="7" fillId="0" borderId="45" xfId="0" applyNumberFormat="1" applyFont="1" applyFill="1" applyBorder="1"/>
    <xf numFmtId="165" fontId="7" fillId="0" borderId="46" xfId="0" applyNumberFormat="1" applyFont="1" applyFill="1" applyBorder="1"/>
    <xf numFmtId="166" fontId="7" fillId="0" borderId="7" xfId="0" applyNumberFormat="1" applyFont="1" applyFill="1" applyBorder="1"/>
    <xf numFmtId="0" fontId="7" fillId="0" borderId="13" xfId="0" applyFont="1" applyBorder="1" applyAlignment="1">
      <alignment wrapText="1"/>
    </xf>
    <xf numFmtId="10" fontId="7" fillId="0" borderId="11" xfId="0" applyNumberFormat="1" applyFont="1" applyBorder="1"/>
    <xf numFmtId="165" fontId="7" fillId="0" borderId="11" xfId="0" applyNumberFormat="1" applyFont="1" applyBorder="1"/>
    <xf numFmtId="10" fontId="7" fillId="0" borderId="7" xfId="0" applyNumberFormat="1" applyFont="1" applyFill="1" applyBorder="1"/>
    <xf numFmtId="167" fontId="7" fillId="4" borderId="48" xfId="0" applyNumberFormat="1" applyFont="1" applyFill="1" applyBorder="1"/>
    <xf numFmtId="167" fontId="7" fillId="4" borderId="49" xfId="0" applyNumberFormat="1" applyFont="1" applyFill="1" applyBorder="1"/>
    <xf numFmtId="167" fontId="7" fillId="4" borderId="50" xfId="0" applyNumberFormat="1" applyFont="1" applyFill="1" applyBorder="1"/>
    <xf numFmtId="166" fontId="7" fillId="0" borderId="11" xfId="0" applyNumberFormat="1" applyFont="1" applyFill="1" applyBorder="1"/>
    <xf numFmtId="165" fontId="7" fillId="0" borderId="26" xfId="0" applyNumberFormat="1" applyFont="1" applyFill="1" applyBorder="1"/>
    <xf numFmtId="165" fontId="7" fillId="0" borderId="14" xfId="0" applyNumberFormat="1" applyFont="1" applyFill="1" applyBorder="1"/>
    <xf numFmtId="165" fontId="7" fillId="0" borderId="29" xfId="0" applyNumberFormat="1" applyFont="1" applyFill="1" applyBorder="1"/>
    <xf numFmtId="167" fontId="7" fillId="4" borderId="51" xfId="0" applyNumberFormat="1" applyFont="1" applyFill="1" applyBorder="1"/>
    <xf numFmtId="10" fontId="7" fillId="0" borderId="37" xfId="0" applyNumberFormat="1" applyFont="1" applyFill="1" applyBorder="1"/>
    <xf numFmtId="165" fontId="7" fillId="0" borderId="37" xfId="0" applyNumberFormat="1" applyFont="1" applyFill="1" applyBorder="1"/>
    <xf numFmtId="0" fontId="0" fillId="0" borderId="14" xfId="0" applyBorder="1" applyAlignment="1">
      <alignment vertical="top" wrapText="1"/>
    </xf>
    <xf numFmtId="165" fontId="7" fillId="0" borderId="47" xfId="0" applyNumberFormat="1" applyFont="1" applyFill="1" applyBorder="1"/>
    <xf numFmtId="167" fontId="7" fillId="4" borderId="53" xfId="0" applyNumberFormat="1" applyFont="1" applyFill="1" applyBorder="1"/>
    <xf numFmtId="167" fontId="7" fillId="0" borderId="0" xfId="0" quotePrefix="1" applyNumberFormat="1" applyFont="1"/>
    <xf numFmtId="9" fontId="7" fillId="0" borderId="0" xfId="2" applyFont="1"/>
    <xf numFmtId="0" fontId="0" fillId="0" borderId="26" xfId="0" applyFont="1" applyBorder="1" applyAlignment="1">
      <alignment wrapText="1"/>
    </xf>
    <xf numFmtId="0" fontId="0" fillId="0" borderId="26" xfId="0" applyFont="1" applyBorder="1" applyAlignment="1">
      <alignment vertical="top" wrapText="1"/>
    </xf>
    <xf numFmtId="4" fontId="0" fillId="0" borderId="26" xfId="0" applyNumberFormat="1" applyFont="1" applyBorder="1"/>
    <xf numFmtId="0" fontId="0" fillId="0" borderId="26" xfId="0" applyFont="1" applyBorder="1" applyAlignment="1">
      <alignment horizontal="left" vertical="center" wrapText="1"/>
    </xf>
    <xf numFmtId="43" fontId="51" fillId="0" borderId="26" xfId="1" applyFont="1" applyFill="1" applyBorder="1"/>
    <xf numFmtId="0" fontId="7" fillId="0" borderId="15" xfId="0" applyFont="1" applyBorder="1" applyAlignment="1">
      <alignment wrapText="1"/>
    </xf>
    <xf numFmtId="165" fontId="7" fillId="0" borderId="7" xfId="0" applyNumberFormat="1" applyFont="1" applyFill="1" applyBorder="1"/>
    <xf numFmtId="0" fontId="2" fillId="0" borderId="29" xfId="0" applyFont="1" applyFill="1" applyBorder="1" applyAlignment="1">
      <alignment horizontal="left"/>
    </xf>
    <xf numFmtId="0" fontId="52" fillId="0" borderId="0" xfId="0" applyFont="1"/>
    <xf numFmtId="4" fontId="0" fillId="0" borderId="0" xfId="0" applyNumberFormat="1"/>
    <xf numFmtId="0" fontId="25" fillId="42" borderId="26" xfId="0" applyFont="1" applyFill="1" applyBorder="1" applyProtection="1">
      <protection locked="0"/>
    </xf>
    <xf numFmtId="0" fontId="25" fillId="42" borderId="26" xfId="0" applyFont="1" applyFill="1" applyBorder="1"/>
    <xf numFmtId="14" fontId="0" fillId="0" borderId="0" xfId="0" applyNumberFormat="1"/>
    <xf numFmtId="0" fontId="6" fillId="4" borderId="5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165" fontId="7" fillId="0" borderId="14" xfId="0" applyNumberFormat="1" applyFont="1" applyFill="1" applyBorder="1" applyAlignment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/>
    </xf>
    <xf numFmtId="165" fontId="7" fillId="0" borderId="37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165" fontId="7" fillId="0" borderId="14" xfId="0" applyNumberFormat="1" applyFont="1" applyFill="1" applyBorder="1" applyAlignment="1">
      <alignment horizontal="right" vertical="center"/>
    </xf>
    <xf numFmtId="165" fontId="7" fillId="0" borderId="26" xfId="0" applyNumberFormat="1" applyFont="1" applyFill="1" applyBorder="1" applyAlignment="1">
      <alignment horizontal="right" vertical="center"/>
    </xf>
    <xf numFmtId="165" fontId="7" fillId="0" borderId="29" xfId="0" applyNumberFormat="1" applyFont="1" applyFill="1" applyBorder="1" applyAlignment="1">
      <alignment horizontal="right" vertical="center"/>
    </xf>
    <xf numFmtId="0" fontId="6" fillId="5" borderId="38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5" borderId="37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wrapText="1"/>
    </xf>
    <xf numFmtId="0" fontId="6" fillId="4" borderId="37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166" fontId="7" fillId="0" borderId="3" xfId="0" applyNumberFormat="1" applyFont="1" applyFill="1" applyBorder="1"/>
    <xf numFmtId="165" fontId="7" fillId="0" borderId="29" xfId="0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/>
  </cellXfs>
  <cellStyles count="2794">
    <cellStyle name="20% - Accent1" xfId="19" builtinId="30" customBuiltin="1"/>
    <cellStyle name="20% - Accent1 10" xfId="1449" xr:uid="{5DE4DC1F-DE54-4193-93CF-12C3F3A863B9}"/>
    <cellStyle name="20% - Accent1 10 2" xfId="2415" xr:uid="{4F4B5528-AACC-4F90-A499-A1C5DDF3E53E}"/>
    <cellStyle name="20% - Accent1 11" xfId="1462" xr:uid="{CA523BEC-FC42-47D6-AAE4-0C10902E225E}"/>
    <cellStyle name="20% - Accent1 11 2" xfId="2428" xr:uid="{F266986D-DF3C-4B79-B314-039889BCB8A1}"/>
    <cellStyle name="20% - Accent1 12" xfId="1480" xr:uid="{E3E712D4-B548-4827-94F9-579AB317F2B9}"/>
    <cellStyle name="20% - Accent1 12 2" xfId="2446" xr:uid="{28B721FB-12A4-4EDD-8AF7-E91EB6743F66}"/>
    <cellStyle name="20% - Accent1 13" xfId="1510" xr:uid="{18A4A489-C97F-48EE-BB9F-961ED6690B62}"/>
    <cellStyle name="20% - Accent1 13 2" xfId="2476" xr:uid="{D9284EBC-0A45-474F-B5D4-8C1D15664D45}"/>
    <cellStyle name="20% - Accent1 14" xfId="1533" xr:uid="{190F12A9-62A1-4FEA-89EF-CC0E62F4AE4B}"/>
    <cellStyle name="20% - Accent1 14 2" xfId="2499" xr:uid="{EB97F2AB-0030-4B86-93B8-F50EDB77F058}"/>
    <cellStyle name="20% - Accent1 15" xfId="1576" xr:uid="{120528EF-C681-4584-B5CA-B723A91449AE}"/>
    <cellStyle name="20% - Accent1 15 2" xfId="2542" xr:uid="{761EC46F-452F-49D7-9C5A-9F58C24CADC4}"/>
    <cellStyle name="20% - Accent1 16" xfId="1640" xr:uid="{0E84165C-1998-4FFB-8EA1-D8178CEFC167}"/>
    <cellStyle name="20% - Accent1 16 2" xfId="2606" xr:uid="{18763106-CA17-4942-8B7E-72F78A79C338}"/>
    <cellStyle name="20% - Accent1 17" xfId="1693" xr:uid="{D49DF299-7F7C-40B1-BC4D-9F1EC2991378}"/>
    <cellStyle name="20% - Accent1 17 2" xfId="2659" xr:uid="{A9B95ACE-9F69-451C-BEE9-4861CCD48C07}"/>
    <cellStyle name="20% - Accent1 18" xfId="1730" xr:uid="{F574362F-16FC-475F-89F8-F8923E3E5175}"/>
    <cellStyle name="20% - Accent1 18 2" xfId="2696" xr:uid="{FEB502C2-4110-4BFB-9CB8-91B124418270}"/>
    <cellStyle name="20% - Accent1 19" xfId="1834" xr:uid="{4489AFBC-B237-4313-81F6-C84CA9238CBC}"/>
    <cellStyle name="20% - Accent1 19 2" xfId="2758" xr:uid="{BBB078BE-4395-4093-A2B3-2D673935D868}"/>
    <cellStyle name="20% - Accent1 2" xfId="950" xr:uid="{3BAB382D-DF63-447B-A30D-BAE301E38099}"/>
    <cellStyle name="20% - Accent1 2 2" xfId="1972" xr:uid="{F477B63E-C099-42C5-A940-BAC8304E351E}"/>
    <cellStyle name="20% - Accent1 20" xfId="1860" xr:uid="{3C877DEE-0D55-48C6-BF1E-FA52B9765ABF}"/>
    <cellStyle name="20% - Accent1 20 2" xfId="2781" xr:uid="{5575C40C-C439-4366-A8B8-FC3750B62E54}"/>
    <cellStyle name="20% - Accent1 21" xfId="1875" xr:uid="{D5C6EA49-E42E-4008-9E44-FAB97C05D8EB}"/>
    <cellStyle name="20% - Accent1 3" xfId="1058" xr:uid="{1BA1A8B4-AD95-4C1D-B843-200CDE237055}"/>
    <cellStyle name="20% - Accent1 3 2" xfId="2050" xr:uid="{1B90F6B3-6C9E-4290-B5DE-848CA0942FB8}"/>
    <cellStyle name="20% - Accent1 4" xfId="1142" xr:uid="{80D2E7FC-9B0D-4A3A-91F6-35B565CD45AC}"/>
    <cellStyle name="20% - Accent1 4 2" xfId="2128" xr:uid="{A7CC2155-D1F8-4F10-BFCE-946E45C4210C}"/>
    <cellStyle name="20% - Accent1 5" xfId="1224" xr:uid="{C828907C-3DB7-45E1-8FAD-92CCF9438092}"/>
    <cellStyle name="20% - Accent1 5 2" xfId="2206" xr:uid="{45717A14-3A11-4B1F-811B-A1C8970FBC22}"/>
    <cellStyle name="20% - Accent1 6" xfId="1312" xr:uid="{6B3B612B-6125-49E6-90CF-302CD6B6FF1A}"/>
    <cellStyle name="20% - Accent1 6 2" xfId="2284" xr:uid="{4F013F50-F399-42B6-B315-6E5DBD04B272}"/>
    <cellStyle name="20% - Accent1 7" xfId="1399" xr:uid="{D03F4B4E-9F82-4BA3-9578-BB9230CB10DA}"/>
    <cellStyle name="20% - Accent1 7 2" xfId="2368" xr:uid="{741DAAA2-B269-424D-9C43-184A987D916D}"/>
    <cellStyle name="20% - Accent1 8" xfId="1413" xr:uid="{C37F13B3-EB17-4402-A82E-3670E375C362}"/>
    <cellStyle name="20% - Accent1 8 2" xfId="2382" xr:uid="{F0450E00-5914-474E-84C7-F7D3DAE8477F}"/>
    <cellStyle name="20% - Accent1 9" xfId="1432" xr:uid="{EB3FF2E5-DF52-4015-8643-F280F88BA0A2}"/>
    <cellStyle name="20% - Accent1 9 2" xfId="2400" xr:uid="{1EB87868-7E55-4D2D-AAF2-76B6FE4743D4}"/>
    <cellStyle name="20% - Accent2" xfId="22" builtinId="34" customBuiltin="1"/>
    <cellStyle name="20% - Accent2 10" xfId="1451" xr:uid="{EC853B5D-5222-4CDA-853B-995CCF44266C}"/>
    <cellStyle name="20% - Accent2 10 2" xfId="2417" xr:uid="{FCBD162D-1B37-4464-A46A-102FAAA57721}"/>
    <cellStyle name="20% - Accent2 11" xfId="1463" xr:uid="{26799F5F-6F3F-4649-A28F-076B33AF63D6}"/>
    <cellStyle name="20% - Accent2 11 2" xfId="2429" xr:uid="{0F4EA53A-29DB-4980-984D-19184DD48631}"/>
    <cellStyle name="20% - Accent2 12" xfId="1481" xr:uid="{A9073167-7E17-4773-931D-0A35EB438A42}"/>
    <cellStyle name="20% - Accent2 12 2" xfId="2447" xr:uid="{9EC2D720-79EF-47B1-819E-D5423DFC1C1A}"/>
    <cellStyle name="20% - Accent2 13" xfId="1512" xr:uid="{578DE55C-57F6-4C7D-8697-CA76FFDFC800}"/>
    <cellStyle name="20% - Accent2 13 2" xfId="2478" xr:uid="{598510E2-FE84-4D03-808F-F7648AFA0BBD}"/>
    <cellStyle name="20% - Accent2 14" xfId="1534" xr:uid="{FC7E18DF-01E3-49A2-9671-4F2249AD4E62}"/>
    <cellStyle name="20% - Accent2 14 2" xfId="2500" xr:uid="{53FBB5A9-5BAC-4FC7-944C-88EE2ACD5245}"/>
    <cellStyle name="20% - Accent2 15" xfId="1577" xr:uid="{55C49BD8-6C9E-4782-A6D5-B22E63166ECD}"/>
    <cellStyle name="20% - Accent2 15 2" xfId="2543" xr:uid="{792BC472-36C5-4C3F-9851-C1E5E60A2E48}"/>
    <cellStyle name="20% - Accent2 16" xfId="1644" xr:uid="{52E5D757-E881-419C-8283-B821D3286809}"/>
    <cellStyle name="20% - Accent2 16 2" xfId="2610" xr:uid="{ACF2A01E-67CA-457A-869C-5C11DEBB7E88}"/>
    <cellStyle name="20% - Accent2 17" xfId="1695" xr:uid="{E2555CA2-1FA1-4D63-9234-4BBD13ECE40C}"/>
    <cellStyle name="20% - Accent2 17 2" xfId="2661" xr:uid="{375BF1A7-E1A8-4F54-9DF0-8630465D4084}"/>
    <cellStyle name="20% - Accent2 18" xfId="1732" xr:uid="{4BD6E965-280F-4580-B031-8EEC89E6DBDC}"/>
    <cellStyle name="20% - Accent2 18 2" xfId="2698" xr:uid="{9DC14C57-2513-4D66-A079-66622F8B6C7C}"/>
    <cellStyle name="20% - Accent2 19" xfId="1836" xr:uid="{4B34534F-0CED-4C67-AFBD-0D8C716FCC08}"/>
    <cellStyle name="20% - Accent2 19 2" xfId="2760" xr:uid="{6DCADBED-5601-41A2-A9F3-04286CD0557C}"/>
    <cellStyle name="20% - Accent2 2" xfId="951" xr:uid="{F442AF72-FA81-46E9-8DF8-EC06BD12BC48}"/>
    <cellStyle name="20% - Accent2 2 2" xfId="1973" xr:uid="{047A703F-56AB-4BF3-A403-6864706B704D}"/>
    <cellStyle name="20% - Accent2 20" xfId="1862" xr:uid="{EBC1C474-2342-46DD-ACF3-282762101E8B}"/>
    <cellStyle name="20% - Accent2 20 2" xfId="2783" xr:uid="{81C7C9B2-6463-4F9A-AB79-EDB6D8651FD9}"/>
    <cellStyle name="20% - Accent2 21" xfId="1877" xr:uid="{561E004B-AB9F-40B9-8F16-8C42183D21D0}"/>
    <cellStyle name="20% - Accent2 3" xfId="1059" xr:uid="{0FE436E8-3E66-4B65-A992-A0D3D9C75D6B}"/>
    <cellStyle name="20% - Accent2 3 2" xfId="2051" xr:uid="{0D70C349-583C-4653-BD0A-ADBE26018A19}"/>
    <cellStyle name="20% - Accent2 4" xfId="1143" xr:uid="{652BD0F2-D4BE-4674-A2FC-744DD29465AF}"/>
    <cellStyle name="20% - Accent2 4 2" xfId="2129" xr:uid="{4E33DE26-B2AC-45C0-8235-AF3F81F450F6}"/>
    <cellStyle name="20% - Accent2 5" xfId="1225" xr:uid="{A859D834-8446-4C71-AA4D-3601B29ECEFB}"/>
    <cellStyle name="20% - Accent2 5 2" xfId="2207" xr:uid="{7630B4E1-53AD-4350-948D-54F308097735}"/>
    <cellStyle name="20% - Accent2 6" xfId="1313" xr:uid="{063E8BC3-681C-4607-886C-D91829739A98}"/>
    <cellStyle name="20% - Accent2 6 2" xfId="2285" xr:uid="{E0804EF3-1657-453D-BF73-5252BA2381C1}"/>
    <cellStyle name="20% - Accent2 7" xfId="1401" xr:uid="{1174DA4F-8B52-4F67-84AA-250E693BFFAE}"/>
    <cellStyle name="20% - Accent2 7 2" xfId="2370" xr:uid="{7240F4F4-C5BD-445B-BE72-176C1A47073B}"/>
    <cellStyle name="20% - Accent2 8" xfId="1415" xr:uid="{72774DD6-8E49-4DFE-9E7B-C852A7D96F9F}"/>
    <cellStyle name="20% - Accent2 8 2" xfId="2384" xr:uid="{530D282E-E46D-4A89-8E91-2B8B34B33853}"/>
    <cellStyle name="20% - Accent2 9" xfId="1434" xr:uid="{6EBA5E4B-E8D5-4819-8065-1FB1A2959AB4}"/>
    <cellStyle name="20% - Accent2 9 2" xfId="2402" xr:uid="{05A616BC-C80A-4DD6-9EBB-79D5F61755BF}"/>
    <cellStyle name="20% - Accent3" xfId="25" builtinId="38" customBuiltin="1"/>
    <cellStyle name="20% - Accent3 10" xfId="1453" xr:uid="{AE73F998-631C-4AA6-B7FF-DE1D83815D2E}"/>
    <cellStyle name="20% - Accent3 10 2" xfId="2419" xr:uid="{6F005146-EF64-4AA4-B87B-3AD2FD48BAE3}"/>
    <cellStyle name="20% - Accent3 11" xfId="1464" xr:uid="{5E945D3D-B876-43E7-A30D-60502CCC3D52}"/>
    <cellStyle name="20% - Accent3 11 2" xfId="2430" xr:uid="{E8BDB25F-0E21-41C3-AE9B-B89A578B3752}"/>
    <cellStyle name="20% - Accent3 12" xfId="1482" xr:uid="{61551015-D887-4F00-8B61-6391083E7438}"/>
    <cellStyle name="20% - Accent3 12 2" xfId="2448" xr:uid="{43C0C90E-EA15-4540-BDEE-42D7946B5BEF}"/>
    <cellStyle name="20% - Accent3 13" xfId="1514" xr:uid="{B1812C2A-1022-48EE-A230-3A1BFA78109E}"/>
    <cellStyle name="20% - Accent3 13 2" xfId="2480" xr:uid="{261B8F38-798B-443E-81F5-0417D8CB712F}"/>
    <cellStyle name="20% - Accent3 14" xfId="1535" xr:uid="{C67BCFE2-7CE3-42C9-87EC-90F4F8D67AC4}"/>
    <cellStyle name="20% - Accent3 14 2" xfId="2501" xr:uid="{4F9B53BC-4708-4279-BE72-24B5D7DEB3BB}"/>
    <cellStyle name="20% - Accent3 15" xfId="1578" xr:uid="{56B84695-7046-4B26-ABD3-A8A4ADA86E67}"/>
    <cellStyle name="20% - Accent3 15 2" xfId="2544" xr:uid="{DC98D696-0EDF-458A-96CE-1891BA5E8063}"/>
    <cellStyle name="20% - Accent3 16" xfId="1646" xr:uid="{FE4DF47B-CB6B-4D75-BFEA-387A7F8BB156}"/>
    <cellStyle name="20% - Accent3 16 2" xfId="2612" xr:uid="{44E198AE-591A-4F58-9D51-7EBD4F6B5CB2}"/>
    <cellStyle name="20% - Accent3 17" xfId="1697" xr:uid="{E890F5B5-8B77-4161-81EC-8A4F27632EF3}"/>
    <cellStyle name="20% - Accent3 17 2" xfId="2663" xr:uid="{127281AE-6532-4221-9002-7490BA90CD27}"/>
    <cellStyle name="20% - Accent3 18" xfId="1734" xr:uid="{3350EBB6-887C-4FEB-A3C9-C0F2C33FBE3B}"/>
    <cellStyle name="20% - Accent3 18 2" xfId="2700" xr:uid="{EB03D8BA-5B28-449E-8885-46EE90AF2084}"/>
    <cellStyle name="20% - Accent3 19" xfId="1838" xr:uid="{CBD205BC-46A1-4ED8-AA7C-17314BD5F20D}"/>
    <cellStyle name="20% - Accent3 19 2" xfId="2762" xr:uid="{5F4FDEAE-4D9E-4AB9-89B5-1A9644FBCD05}"/>
    <cellStyle name="20% - Accent3 2" xfId="952" xr:uid="{1CCD848C-A116-4EB7-8B35-CF28F25FBB29}"/>
    <cellStyle name="20% - Accent3 2 2" xfId="1974" xr:uid="{571301F9-5FB5-4B1F-9262-5EBB864B5316}"/>
    <cellStyle name="20% - Accent3 20" xfId="1864" xr:uid="{78E711D7-495D-41C4-BD27-7F8595E7F243}"/>
    <cellStyle name="20% - Accent3 20 2" xfId="2785" xr:uid="{EE79AF1C-5337-4C00-866E-9DD46C41E001}"/>
    <cellStyle name="20% - Accent3 21" xfId="1879" xr:uid="{D5EDB96B-6B09-4E7E-8F0E-9C5CCD34762D}"/>
    <cellStyle name="20% - Accent3 3" xfId="1060" xr:uid="{2A462AB7-876F-4C79-9100-96E309F19849}"/>
    <cellStyle name="20% - Accent3 3 2" xfId="2052" xr:uid="{5B5403F2-A64B-498E-BE5F-961366EF1A2B}"/>
    <cellStyle name="20% - Accent3 4" xfId="1144" xr:uid="{E6722A28-5B0C-4898-A235-2879C32AD643}"/>
    <cellStyle name="20% - Accent3 4 2" xfId="2130" xr:uid="{13FE56A7-D33D-4576-B178-3620AB051E20}"/>
    <cellStyle name="20% - Accent3 5" xfId="1226" xr:uid="{878DEA71-B3D8-443D-9EA6-353441C654B7}"/>
    <cellStyle name="20% - Accent3 5 2" xfId="2208" xr:uid="{6538A88B-44B8-4DBB-A663-EAC0B7857BD0}"/>
    <cellStyle name="20% - Accent3 6" xfId="1314" xr:uid="{EC1BC72E-81D5-4194-86DA-1A77897BC3F6}"/>
    <cellStyle name="20% - Accent3 6 2" xfId="2286" xr:uid="{5195D864-A180-41A2-97A0-D5E39EB398A8}"/>
    <cellStyle name="20% - Accent3 7" xfId="1403" xr:uid="{ED58F875-230F-45FF-83CD-9E6412177B5A}"/>
    <cellStyle name="20% - Accent3 7 2" xfId="2372" xr:uid="{DAA5261E-9A47-4CD9-86AC-1C7D26D5E49A}"/>
    <cellStyle name="20% - Accent3 8" xfId="1417" xr:uid="{AD56B6F8-CBC0-435C-BDBA-39C486653487}"/>
    <cellStyle name="20% - Accent3 8 2" xfId="2386" xr:uid="{E72FD0B2-903A-4CBC-99DF-6235D13D64FA}"/>
    <cellStyle name="20% - Accent3 9" xfId="1436" xr:uid="{1EC642AA-6F0C-478E-A06E-AC48E801FDE5}"/>
    <cellStyle name="20% - Accent3 9 2" xfId="2404" xr:uid="{B6B08BA3-40BA-4D04-886B-1B2475C8FF98}"/>
    <cellStyle name="20% - Accent4" xfId="28" builtinId="42" customBuiltin="1"/>
    <cellStyle name="20% - Accent4 10" xfId="1455" xr:uid="{3FFAE315-398C-4940-A169-753A1D3E6CEC}"/>
    <cellStyle name="20% - Accent4 10 2" xfId="2421" xr:uid="{9E3D548A-19C3-43E0-9407-87C8D2411B58}"/>
    <cellStyle name="20% - Accent4 11" xfId="1465" xr:uid="{8C85DA2E-2805-4C40-A87D-66CEB5E77369}"/>
    <cellStyle name="20% - Accent4 11 2" xfId="2431" xr:uid="{446835F1-54C6-41B4-894B-5352E74CE0B5}"/>
    <cellStyle name="20% - Accent4 12" xfId="1483" xr:uid="{3F9C6117-09CD-41DC-9438-D39408EB0FA7}"/>
    <cellStyle name="20% - Accent4 12 2" xfId="2449" xr:uid="{8EB8BC7C-D9D5-4218-B034-ADE67938F731}"/>
    <cellStyle name="20% - Accent4 13" xfId="1516" xr:uid="{5A599F0A-4806-4C07-A17A-31B95CD313A1}"/>
    <cellStyle name="20% - Accent4 13 2" xfId="2482" xr:uid="{0CA84113-EE99-40CD-BE4B-C0490C4B71FB}"/>
    <cellStyle name="20% - Accent4 14" xfId="1536" xr:uid="{949C3554-6DDA-432D-B4C4-47F6C38960D0}"/>
    <cellStyle name="20% - Accent4 14 2" xfId="2502" xr:uid="{FB83CB25-571D-4775-96F3-16E6774A077F}"/>
    <cellStyle name="20% - Accent4 15" xfId="1579" xr:uid="{E93F83B1-4FE4-4BD6-956C-08C0CE489B40}"/>
    <cellStyle name="20% - Accent4 15 2" xfId="2545" xr:uid="{643CF34D-3A95-46FB-8D9F-BB3399A6D6F9}"/>
    <cellStyle name="20% - Accent4 16" xfId="1648" xr:uid="{6F363B17-B21E-4286-94FE-780FCA2F965C}"/>
    <cellStyle name="20% - Accent4 16 2" xfId="2614" xr:uid="{95BEB31D-4A1F-4D60-8CE4-66A265275A42}"/>
    <cellStyle name="20% - Accent4 17" xfId="1700" xr:uid="{D0883849-90B7-4A59-A273-12EB32E1FDAF}"/>
    <cellStyle name="20% - Accent4 17 2" xfId="2666" xr:uid="{FA47B37E-5047-411E-B2FE-821E5F9FBB46}"/>
    <cellStyle name="20% - Accent4 18" xfId="1736" xr:uid="{FD4D9DC6-8953-4F81-A50D-FC2890DB1E86}"/>
    <cellStyle name="20% - Accent4 18 2" xfId="2702" xr:uid="{3FBC48D8-6A0D-492D-9FE2-BAE2A5B3D84D}"/>
    <cellStyle name="20% - Accent4 19" xfId="1840" xr:uid="{43244C5E-7410-4100-9568-557FA9714BA5}"/>
    <cellStyle name="20% - Accent4 19 2" xfId="2764" xr:uid="{88414BB7-0D6A-4F61-A948-82E090AB52CE}"/>
    <cellStyle name="20% - Accent4 2" xfId="953" xr:uid="{6AB7CB2A-90FE-47E6-A2F3-7172D9874F49}"/>
    <cellStyle name="20% - Accent4 2 2" xfId="1975" xr:uid="{830EA23F-E1B0-49A6-B016-6878467FFAE8}"/>
    <cellStyle name="20% - Accent4 20" xfId="1866" xr:uid="{35F91BB8-1F12-4308-8635-825DA5784727}"/>
    <cellStyle name="20% - Accent4 20 2" xfId="2787" xr:uid="{DB13DDC4-11DC-473F-929D-20650EF89E9B}"/>
    <cellStyle name="20% - Accent4 21" xfId="1881" xr:uid="{D6368A49-85A0-43EC-B603-3E988F8088F1}"/>
    <cellStyle name="20% - Accent4 3" xfId="1061" xr:uid="{EA622F76-EA11-4F3D-BA5A-A5CCC98B4A5C}"/>
    <cellStyle name="20% - Accent4 3 2" xfId="2053" xr:uid="{AA35DBCF-11C8-4202-A566-B7394DF170DB}"/>
    <cellStyle name="20% - Accent4 4" xfId="1145" xr:uid="{1D14CF24-288F-4272-B985-65B070A25DAF}"/>
    <cellStyle name="20% - Accent4 4 2" xfId="2131" xr:uid="{B6ABF629-01B7-46E6-87C3-2B2280739942}"/>
    <cellStyle name="20% - Accent4 5" xfId="1227" xr:uid="{004979B8-D901-4C0C-AA44-3B8F8FF5599F}"/>
    <cellStyle name="20% - Accent4 5 2" xfId="2209" xr:uid="{A9BA67A8-AF2A-4F4F-911E-F080B8B20210}"/>
    <cellStyle name="20% - Accent4 6" xfId="1315" xr:uid="{5ED59293-9008-4158-8F3A-6F6A1DE73EF6}"/>
    <cellStyle name="20% - Accent4 6 2" xfId="2287" xr:uid="{C4D8DA3D-077B-4FF1-8C69-1D994F24DAA9}"/>
    <cellStyle name="20% - Accent4 7" xfId="1405" xr:uid="{B09688C7-1119-4876-83FD-712342625DD1}"/>
    <cellStyle name="20% - Accent4 7 2" xfId="2374" xr:uid="{DA92E119-94CB-4CAD-A576-A6658E2B1E01}"/>
    <cellStyle name="20% - Accent4 8" xfId="1419" xr:uid="{C44C1BF4-DA6A-42C3-8E49-123B76E49D7D}"/>
    <cellStyle name="20% - Accent4 8 2" xfId="2388" xr:uid="{0331EA32-20AB-4686-8318-1FAE15C0E65B}"/>
    <cellStyle name="20% - Accent4 9" xfId="1439" xr:uid="{EA72C8BC-C221-4B13-B8DB-FE5230A0B753}"/>
    <cellStyle name="20% - Accent4 9 2" xfId="2407" xr:uid="{FDDE45F2-7C9C-4B57-B1D4-8A30F79337B5}"/>
    <cellStyle name="20% - Accent5" xfId="31" builtinId="46" customBuiltin="1"/>
    <cellStyle name="20% - Accent5 10" xfId="1457" xr:uid="{7D513584-97EB-442C-985C-E817CECB90A3}"/>
    <cellStyle name="20% - Accent5 10 2" xfId="2423" xr:uid="{A67667C6-C859-48A8-B3FD-A67D4944D50E}"/>
    <cellStyle name="20% - Accent5 11" xfId="1466" xr:uid="{7CBCA996-06D2-453A-8234-E8DDC7EBF07C}"/>
    <cellStyle name="20% - Accent5 11 2" xfId="2432" xr:uid="{9AD41F9F-B36D-4EF8-8A05-20E2A5FD6B58}"/>
    <cellStyle name="20% - Accent5 12" xfId="1484" xr:uid="{167A98FD-EA01-44A5-B5B0-2ACB6F60E7FE}"/>
    <cellStyle name="20% - Accent5 12 2" xfId="2450" xr:uid="{EA2CA368-75CB-4E3E-9A5A-435B7C9AF0A1}"/>
    <cellStyle name="20% - Accent5 13" xfId="1518" xr:uid="{C3A7E248-6017-402E-B1E6-DC4ADA34B52A}"/>
    <cellStyle name="20% - Accent5 13 2" xfId="2484" xr:uid="{43697E24-78D8-4FC0-AE14-C63FD821F073}"/>
    <cellStyle name="20% - Accent5 14" xfId="1537" xr:uid="{AA836D80-8F66-4830-9738-778885BBA6E6}"/>
    <cellStyle name="20% - Accent5 14 2" xfId="2503" xr:uid="{7A8B9D36-D846-46EA-9026-3293FE9003E5}"/>
    <cellStyle name="20% - Accent5 15" xfId="1580" xr:uid="{7BD05987-B2F8-4612-863F-2AA686A54812}"/>
    <cellStyle name="20% - Accent5 15 2" xfId="2546" xr:uid="{B99DDC5B-08DA-4994-80C0-B41DECC52672}"/>
    <cellStyle name="20% - Accent5 16" xfId="1650" xr:uid="{C82FB8B6-051D-40FB-836D-B04A3C157D47}"/>
    <cellStyle name="20% - Accent5 16 2" xfId="2616" xr:uid="{90351F7B-343E-4B62-938C-543C159195BA}"/>
    <cellStyle name="20% - Accent5 17" xfId="1703" xr:uid="{5B0EA99C-5216-4CEC-A330-75F2A7A789B3}"/>
    <cellStyle name="20% - Accent5 17 2" xfId="2669" xr:uid="{331C34B2-18DF-4174-A0E5-236DB5FCC360}"/>
    <cellStyle name="20% - Accent5 18" xfId="1738" xr:uid="{725C39B8-2F56-4F83-A61F-EB05D9B77773}"/>
    <cellStyle name="20% - Accent5 18 2" xfId="2704" xr:uid="{0D91C4C2-71A6-4CEE-AB83-16BBB01C85E9}"/>
    <cellStyle name="20% - Accent5 19" xfId="1842" xr:uid="{61229863-FC2B-4FCA-B45A-FF7402115012}"/>
    <cellStyle name="20% - Accent5 19 2" xfId="2766" xr:uid="{E18E418C-2635-4C09-A757-8F2869A17E8F}"/>
    <cellStyle name="20% - Accent5 2" xfId="954" xr:uid="{BBD215B5-3CD6-4D6E-ADCB-C3E779A83F9A}"/>
    <cellStyle name="20% - Accent5 2 2" xfId="1976" xr:uid="{AFF80970-B71D-4C62-9450-7CE2ABD8C72E}"/>
    <cellStyle name="20% - Accent5 20" xfId="1868" xr:uid="{0D6E63C4-48A6-4AAE-B76B-035750A90CA7}"/>
    <cellStyle name="20% - Accent5 20 2" xfId="2789" xr:uid="{321D6241-7300-4A27-ACD8-6B18B0329FC7}"/>
    <cellStyle name="20% - Accent5 21" xfId="1883" xr:uid="{A1DAE2D7-9722-4FD2-9B73-E2CCB1257C81}"/>
    <cellStyle name="20% - Accent5 3" xfId="1062" xr:uid="{30BA2F10-BB2D-4E3A-8413-9F7BDE717AA8}"/>
    <cellStyle name="20% - Accent5 3 2" xfId="2054" xr:uid="{4784169A-42D9-445A-98DB-123CD16DE419}"/>
    <cellStyle name="20% - Accent5 4" xfId="1146" xr:uid="{2126E952-1F68-457F-826D-C40209B8C044}"/>
    <cellStyle name="20% - Accent5 4 2" xfId="2132" xr:uid="{02F11E75-2A81-45B2-942B-00F55F37B87C}"/>
    <cellStyle name="20% - Accent5 5" xfId="1228" xr:uid="{063706D8-DED2-4368-B9AD-0C1CF2BE8464}"/>
    <cellStyle name="20% - Accent5 5 2" xfId="2210" xr:uid="{962EB3B8-EE49-43D7-9718-A17EF1C7D534}"/>
    <cellStyle name="20% - Accent5 6" xfId="1316" xr:uid="{A901554A-217D-45C4-86DD-00B959E3DF89}"/>
    <cellStyle name="20% - Accent5 6 2" xfId="2288" xr:uid="{586A5E3C-67A3-4D36-9B2D-5FBC062B9708}"/>
    <cellStyle name="20% - Accent5 7" xfId="1407" xr:uid="{F0572AF2-37BD-47DB-9D88-15F53B45CA99}"/>
    <cellStyle name="20% - Accent5 7 2" xfId="2376" xr:uid="{69FA9F91-FE46-4F1D-8832-04B35BD28389}"/>
    <cellStyle name="20% - Accent5 8" xfId="1421" xr:uid="{B98EB487-2A0A-4206-93AD-7E921C92E3E6}"/>
    <cellStyle name="20% - Accent5 8 2" xfId="2390" xr:uid="{CEE76F3C-FD0C-410E-8C65-C418421C8397}"/>
    <cellStyle name="20% - Accent5 9" xfId="1441" xr:uid="{6D94660A-DD73-4288-BA83-77DC83EF2BD3}"/>
    <cellStyle name="20% - Accent5 9 2" xfId="2409" xr:uid="{ACD9A0B4-0D12-499C-B070-53533D93C5C3}"/>
    <cellStyle name="20% - Accent6" xfId="34" builtinId="50" customBuiltin="1"/>
    <cellStyle name="20% - Accent6 10" xfId="1459" xr:uid="{093604BE-451C-4EF2-9080-AE9B66EAD18D}"/>
    <cellStyle name="20% - Accent6 10 2" xfId="2425" xr:uid="{7ADDBE55-B9F0-42C4-8734-7CB9CEEE2A62}"/>
    <cellStyle name="20% - Accent6 11" xfId="1467" xr:uid="{0C49EC9E-FA42-45BE-86F5-D5C67D384382}"/>
    <cellStyle name="20% - Accent6 11 2" xfId="2433" xr:uid="{96DC8889-842D-4FDD-B83A-750A52C9E6BF}"/>
    <cellStyle name="20% - Accent6 12" xfId="1485" xr:uid="{377B49AD-D9B5-4062-BD3C-BCDFDB03226F}"/>
    <cellStyle name="20% - Accent6 12 2" xfId="2451" xr:uid="{1B15FC07-9910-4BAD-9F91-1461C6816C26}"/>
    <cellStyle name="20% - Accent6 13" xfId="1520" xr:uid="{3057A3CB-734E-4790-BE0A-C72E462E56BD}"/>
    <cellStyle name="20% - Accent6 13 2" xfId="2486" xr:uid="{51EAAD10-2C3A-4D23-8FAA-53C7FEF1852F}"/>
    <cellStyle name="20% - Accent6 14" xfId="1538" xr:uid="{A95F6C20-7EC4-4C8C-A696-56B1144CC9AE}"/>
    <cellStyle name="20% - Accent6 14 2" xfId="2504" xr:uid="{653D20B8-F308-4BF3-91D4-1B89909B2C09}"/>
    <cellStyle name="20% - Accent6 15" xfId="1581" xr:uid="{7C1F77D9-93F0-4F78-9355-56559246B000}"/>
    <cellStyle name="20% - Accent6 15 2" xfId="2547" xr:uid="{5DFA9CD2-2BF5-44E4-9D0B-146E449E2F14}"/>
    <cellStyle name="20% - Accent6 16" xfId="1652" xr:uid="{0D807145-503A-48C7-93E9-EAD424A6CA60}"/>
    <cellStyle name="20% - Accent6 16 2" xfId="2618" xr:uid="{11F800C3-3F03-4CE8-96E4-A4A8A325F7A5}"/>
    <cellStyle name="20% - Accent6 17" xfId="1705" xr:uid="{5B10F71D-6E4F-4B74-B459-A3741FC60851}"/>
    <cellStyle name="20% - Accent6 17 2" xfId="2671" xr:uid="{BBB7A441-C088-48AC-8880-264ABAAAD74C}"/>
    <cellStyle name="20% - Accent6 18" xfId="1740" xr:uid="{1D4CE85A-90F3-4493-8EEA-25E932F10C66}"/>
    <cellStyle name="20% - Accent6 18 2" xfId="2706" xr:uid="{691DA793-7BB9-4B5A-8594-2A3DE7A29456}"/>
    <cellStyle name="20% - Accent6 19" xfId="1844" xr:uid="{0C8A8C15-F1DB-4274-8237-87129560B6B4}"/>
    <cellStyle name="20% - Accent6 19 2" xfId="2768" xr:uid="{1ECF4BB9-8114-4738-BB0F-42B0F0E3B1B4}"/>
    <cellStyle name="20% - Accent6 2" xfId="955" xr:uid="{3F6BBB4C-4EAC-4DFD-A443-7EB4B510AD47}"/>
    <cellStyle name="20% - Accent6 2 2" xfId="1977" xr:uid="{C8D89525-DBA4-4379-B0B3-049E4AC81140}"/>
    <cellStyle name="20% - Accent6 20" xfId="1870" xr:uid="{31C1037C-CAF5-4B26-A525-6B1D711F9F03}"/>
    <cellStyle name="20% - Accent6 20 2" xfId="2791" xr:uid="{C16696C6-413E-4A12-9CBD-12E8060799B4}"/>
    <cellStyle name="20% - Accent6 21" xfId="1885" xr:uid="{4CE57DDA-AF31-407D-BCC7-4E47F58B8FD4}"/>
    <cellStyle name="20% - Accent6 3" xfId="1063" xr:uid="{561F8783-FE6B-42E4-AA62-B3B86B7A4EA2}"/>
    <cellStyle name="20% - Accent6 3 2" xfId="2055" xr:uid="{6DD90F7A-529B-484A-ACB1-16374FD343D7}"/>
    <cellStyle name="20% - Accent6 4" xfId="1147" xr:uid="{5F10D89B-673C-4DAC-AD4E-11FEF2AEFBC5}"/>
    <cellStyle name="20% - Accent6 4 2" xfId="2133" xr:uid="{3BCF0151-DFBD-43C9-AF10-6A28490606CD}"/>
    <cellStyle name="20% - Accent6 5" xfId="1229" xr:uid="{1870C8E4-8020-4F6F-8841-E220CE049000}"/>
    <cellStyle name="20% - Accent6 5 2" xfId="2211" xr:uid="{8CE20C45-757D-4089-B4A8-BD0B97F5E09E}"/>
    <cellStyle name="20% - Accent6 6" xfId="1317" xr:uid="{768096C1-CC80-4D36-A96D-ED842F885247}"/>
    <cellStyle name="20% - Accent6 6 2" xfId="2289" xr:uid="{5A6C5A23-D11B-4945-AA5F-3BE79C1B4DCD}"/>
    <cellStyle name="20% - Accent6 7" xfId="1409" xr:uid="{A8E450DE-C168-4922-B88A-AA78CD26C1EF}"/>
    <cellStyle name="20% - Accent6 7 2" xfId="2378" xr:uid="{0F91D5D2-AD08-4FC4-B09E-AC06A00E4E12}"/>
    <cellStyle name="20% - Accent6 8" xfId="1423" xr:uid="{042B025C-4948-4B36-8C06-605064C7EE23}"/>
    <cellStyle name="20% - Accent6 8 2" xfId="2392" xr:uid="{3CDEE158-4B9E-4019-BD62-FE8878FEE4D0}"/>
    <cellStyle name="20% - Accent6 9" xfId="1443" xr:uid="{9CBA45B0-48CF-4692-B0FE-F02D8145779F}"/>
    <cellStyle name="20% - Accent6 9 2" xfId="2411" xr:uid="{846B786D-E6E2-4745-B5CA-4A49181818CD}"/>
    <cellStyle name="40% - Accent1" xfId="20" builtinId="31" customBuiltin="1"/>
    <cellStyle name="40% - Accent1 10" xfId="1450" xr:uid="{7D7A87B3-075A-47DF-9C93-607EE5145A57}"/>
    <cellStyle name="40% - Accent1 10 2" xfId="2416" xr:uid="{02651AAC-9962-4954-9F4A-2F185BFFCF44}"/>
    <cellStyle name="40% - Accent1 11" xfId="1468" xr:uid="{3EAFAFF0-10C3-4679-9CB1-F758836709DE}"/>
    <cellStyle name="40% - Accent1 11 2" xfId="2434" xr:uid="{6AD050C8-D26F-4118-8707-673E287F0611}"/>
    <cellStyle name="40% - Accent1 12" xfId="1486" xr:uid="{0A0C220F-E3EF-4980-A43B-9352A04908E1}"/>
    <cellStyle name="40% - Accent1 12 2" xfId="2452" xr:uid="{7468C063-F357-462C-BDD1-4B7A1B759355}"/>
    <cellStyle name="40% - Accent1 13" xfId="1511" xr:uid="{E3FD1050-3DB7-4F50-A77B-FF8D4BC85455}"/>
    <cellStyle name="40% - Accent1 13 2" xfId="2477" xr:uid="{8C1A5014-1187-4E59-B14B-F80B3FCF2856}"/>
    <cellStyle name="40% - Accent1 14" xfId="1539" xr:uid="{105BF2CF-6271-4496-9044-F7650878E1CC}"/>
    <cellStyle name="40% - Accent1 14 2" xfId="2505" xr:uid="{1AB7BF1F-6DF0-4400-92AB-5E6DD70D5201}"/>
    <cellStyle name="40% - Accent1 15" xfId="1582" xr:uid="{34FB4A8D-3E7E-419B-ABCB-2642067EA93D}"/>
    <cellStyle name="40% - Accent1 15 2" xfId="2548" xr:uid="{BFA0DDDB-D568-4900-B7CC-D375A074D525}"/>
    <cellStyle name="40% - Accent1 16" xfId="1641" xr:uid="{647F4429-2DD6-4D7F-B46F-E79BC44F1C5C}"/>
    <cellStyle name="40% - Accent1 16 2" xfId="2607" xr:uid="{F1D24DC9-BA85-429C-8511-A0C60FE948BF}"/>
    <cellStyle name="40% - Accent1 17" xfId="1694" xr:uid="{B72272B5-52CF-4010-8D31-66AA4F173ABB}"/>
    <cellStyle name="40% - Accent1 17 2" xfId="2660" xr:uid="{181467B9-2043-44C9-A9AF-A1E3C6F65BB7}"/>
    <cellStyle name="40% - Accent1 18" xfId="1731" xr:uid="{8F3086FD-1B6C-4D1C-8B61-A98474B4D162}"/>
    <cellStyle name="40% - Accent1 18 2" xfId="2697" xr:uid="{04E638A5-6505-4B78-A947-3446AA711F59}"/>
    <cellStyle name="40% - Accent1 19" xfId="1835" xr:uid="{A13490A6-C7AA-4224-980D-734560802086}"/>
    <cellStyle name="40% - Accent1 19 2" xfId="2759" xr:uid="{6EABD804-190E-452E-9628-FAD0261900B4}"/>
    <cellStyle name="40% - Accent1 2" xfId="956" xr:uid="{37A9D11A-1E80-4715-AD96-2F3098D0E992}"/>
    <cellStyle name="40% - Accent1 2 2" xfId="1978" xr:uid="{8D5255B0-4FDE-4352-BEA9-EEF48F5DF97A}"/>
    <cellStyle name="40% - Accent1 20" xfId="1861" xr:uid="{BAFEFA35-D866-4E79-9490-BCD683906253}"/>
    <cellStyle name="40% - Accent1 20 2" xfId="2782" xr:uid="{43FB7FA3-1FBA-4CBB-8007-0AD470F6E2EC}"/>
    <cellStyle name="40% - Accent1 21" xfId="1876" xr:uid="{B4625A21-F561-46DC-9AB1-4325E7B412E6}"/>
    <cellStyle name="40% - Accent1 3" xfId="1064" xr:uid="{CC9DC86C-8E39-4CAB-B595-8E0C496441B9}"/>
    <cellStyle name="40% - Accent1 3 2" xfId="2056" xr:uid="{A56526B5-A079-4EE7-84C5-7042D5EDCEBA}"/>
    <cellStyle name="40% - Accent1 4" xfId="1148" xr:uid="{7F945F60-C80E-4C61-AAD0-4E5274F55A6B}"/>
    <cellStyle name="40% - Accent1 4 2" xfId="2134" xr:uid="{FD0E2126-2F60-432A-AB5E-DCAA176B8991}"/>
    <cellStyle name="40% - Accent1 5" xfId="1230" xr:uid="{1E668171-57E5-4139-BD08-68B92AEE9B8B}"/>
    <cellStyle name="40% - Accent1 5 2" xfId="2212" xr:uid="{167257D9-7084-4478-9B40-BE2D14D99087}"/>
    <cellStyle name="40% - Accent1 6" xfId="1318" xr:uid="{6126B139-1999-4C0D-8482-D1AD13DF13E8}"/>
    <cellStyle name="40% - Accent1 6 2" xfId="2290" xr:uid="{9BCC2D66-116C-4C6A-8C25-A8D8F75B74F3}"/>
    <cellStyle name="40% - Accent1 7" xfId="1400" xr:uid="{EF3FDBD5-CB40-4448-A737-216FF8DA4441}"/>
    <cellStyle name="40% - Accent1 7 2" xfId="2369" xr:uid="{8240CA9E-DB55-4479-A194-3A6D45F47B70}"/>
    <cellStyle name="40% - Accent1 8" xfId="1414" xr:uid="{574309EF-92E2-4335-9212-9F6C22628251}"/>
    <cellStyle name="40% - Accent1 8 2" xfId="2383" xr:uid="{E60FFD89-57F9-4AD6-9CFB-5DAE2199621F}"/>
    <cellStyle name="40% - Accent1 9" xfId="1433" xr:uid="{5034AB54-E2CC-480B-B8A4-704ED8A24075}"/>
    <cellStyle name="40% - Accent1 9 2" xfId="2401" xr:uid="{9D5744A3-486F-460A-968C-DE8C22ADDAEC}"/>
    <cellStyle name="40% - Accent2" xfId="23" builtinId="35" customBuiltin="1"/>
    <cellStyle name="40% - Accent2 10" xfId="1452" xr:uid="{94E548F2-23D5-4DF5-887F-A6241B76A3DD}"/>
    <cellStyle name="40% - Accent2 10 2" xfId="2418" xr:uid="{1A9891C8-EAAF-4E3F-A277-DE558130D2F6}"/>
    <cellStyle name="40% - Accent2 11" xfId="1469" xr:uid="{BD1728C6-B439-45FF-9008-E8B166CA23F1}"/>
    <cellStyle name="40% - Accent2 11 2" xfId="2435" xr:uid="{6B1AC0DC-D175-4C9C-8D4B-2613CEA23C71}"/>
    <cellStyle name="40% - Accent2 12" xfId="1487" xr:uid="{C1B89F8C-ED3E-432B-99A9-C4CD268B8A92}"/>
    <cellStyle name="40% - Accent2 12 2" xfId="2453" xr:uid="{98CD9C31-2925-4499-A0AF-E69B1AAC9981}"/>
    <cellStyle name="40% - Accent2 13" xfId="1513" xr:uid="{6BC2FFFB-47E9-4733-959F-BB9F73B9896F}"/>
    <cellStyle name="40% - Accent2 13 2" xfId="2479" xr:uid="{668DE928-DAAD-4F30-8F31-0699B1AC8539}"/>
    <cellStyle name="40% - Accent2 14" xfId="1540" xr:uid="{6F99C8A1-EFB5-4B66-9564-45BD32FE86A4}"/>
    <cellStyle name="40% - Accent2 14 2" xfId="2506" xr:uid="{4E74A11D-D0A1-473E-94AF-32DA07DE53A9}"/>
    <cellStyle name="40% - Accent2 15" xfId="1583" xr:uid="{F1550836-9CCC-4DE4-8456-ACD74992612D}"/>
    <cellStyle name="40% - Accent2 15 2" xfId="2549" xr:uid="{80477D1D-FF92-4C10-83D4-EABC32D37CC9}"/>
    <cellStyle name="40% - Accent2 16" xfId="1645" xr:uid="{815E8BE6-EE41-4A5D-8CED-3AFF1FED6AB7}"/>
    <cellStyle name="40% - Accent2 16 2" xfId="2611" xr:uid="{E1C15954-8770-4365-9CEE-85C8F0EFF068}"/>
    <cellStyle name="40% - Accent2 17" xfId="1696" xr:uid="{C0133F06-B06D-4C5D-A0A1-F3535B8E8C81}"/>
    <cellStyle name="40% - Accent2 17 2" xfId="2662" xr:uid="{8FB7890A-11F5-4079-83BF-333EBE5E5686}"/>
    <cellStyle name="40% - Accent2 18" xfId="1733" xr:uid="{65D8714A-E30D-4765-9303-F473E679FFD5}"/>
    <cellStyle name="40% - Accent2 18 2" xfId="2699" xr:uid="{30A6469B-BACB-4E22-9DE2-F9A33FD0B704}"/>
    <cellStyle name="40% - Accent2 19" xfId="1837" xr:uid="{ED00B515-C837-4A75-B212-C6B315FE73F5}"/>
    <cellStyle name="40% - Accent2 19 2" xfId="2761" xr:uid="{0F394AC0-BA1C-4787-AD33-D9AD49D275FC}"/>
    <cellStyle name="40% - Accent2 2" xfId="957" xr:uid="{D5854E2D-9B25-4961-8A15-0E95B56C9634}"/>
    <cellStyle name="40% - Accent2 2 2" xfId="1979" xr:uid="{C69F4693-F378-45AE-BEEC-3E6E985717C0}"/>
    <cellStyle name="40% - Accent2 20" xfId="1863" xr:uid="{479CDC33-B933-4284-B1A6-254B292BC089}"/>
    <cellStyle name="40% - Accent2 20 2" xfId="2784" xr:uid="{001D89E9-F4DB-41AC-8909-F5F4703E3097}"/>
    <cellStyle name="40% - Accent2 21" xfId="1878" xr:uid="{94984F70-BF5F-48A3-95B2-827F82012124}"/>
    <cellStyle name="40% - Accent2 3" xfId="1065" xr:uid="{06741998-D00B-49AA-AF55-78841F275F08}"/>
    <cellStyle name="40% - Accent2 3 2" xfId="2057" xr:uid="{90993B64-D478-4485-818A-15D4838A44EB}"/>
    <cellStyle name="40% - Accent2 4" xfId="1149" xr:uid="{3F4375F5-67C9-4DCD-B5A9-9CA58E5A93A2}"/>
    <cellStyle name="40% - Accent2 4 2" xfId="2135" xr:uid="{70B9CFDE-3ACF-473D-8DE4-1849908042E5}"/>
    <cellStyle name="40% - Accent2 5" xfId="1231" xr:uid="{DE7988F2-1BD0-482B-91FF-BDCF0354B89B}"/>
    <cellStyle name="40% - Accent2 5 2" xfId="2213" xr:uid="{CF0D6E28-F5ED-4394-BF48-287CE74574BB}"/>
    <cellStyle name="40% - Accent2 6" xfId="1319" xr:uid="{8074AA44-593C-46CD-85C9-5BC9E1D6A4A1}"/>
    <cellStyle name="40% - Accent2 6 2" xfId="2291" xr:uid="{952EA267-066C-41C2-BB2D-5A0E71E0F4D6}"/>
    <cellStyle name="40% - Accent2 7" xfId="1402" xr:uid="{B1066C3E-8DF1-48BE-B88D-1B7392503C03}"/>
    <cellStyle name="40% - Accent2 7 2" xfId="2371" xr:uid="{1F883ECB-AD83-46FD-B038-6C6B6C5A4CC3}"/>
    <cellStyle name="40% - Accent2 8" xfId="1416" xr:uid="{DAA5DF4D-5427-4F5F-A54B-A865517B1835}"/>
    <cellStyle name="40% - Accent2 8 2" xfId="2385" xr:uid="{955CFC4C-33DD-48CE-B9DA-E0B0A36CA470}"/>
    <cellStyle name="40% - Accent2 9" xfId="1435" xr:uid="{69C64E10-B641-499A-9BE8-5F48B628BA66}"/>
    <cellStyle name="40% - Accent2 9 2" xfId="2403" xr:uid="{1A2EFCB0-7C70-4947-8536-2D19045A013A}"/>
    <cellStyle name="40% - Accent3" xfId="26" builtinId="39" customBuiltin="1"/>
    <cellStyle name="40% - Accent3 10" xfId="1454" xr:uid="{A6B0034D-DF1A-4209-A981-232D7F98FB10}"/>
    <cellStyle name="40% - Accent3 10 2" xfId="2420" xr:uid="{BED27E54-508D-43D3-975E-8E6D923755C1}"/>
    <cellStyle name="40% - Accent3 11" xfId="1470" xr:uid="{8511FD30-196B-4AF4-9969-0D672C59AAAC}"/>
    <cellStyle name="40% - Accent3 11 2" xfId="2436" xr:uid="{D5BFE902-3714-43F3-8F69-0887178EBAB6}"/>
    <cellStyle name="40% - Accent3 12" xfId="1488" xr:uid="{1ECC3CD7-8801-46F7-B373-B1954903385A}"/>
    <cellStyle name="40% - Accent3 12 2" xfId="2454" xr:uid="{195C2AAE-582E-4537-8668-5894F159E7E5}"/>
    <cellStyle name="40% - Accent3 13" xfId="1515" xr:uid="{321B8668-9284-4E86-8F9A-C7D49FDB1AB2}"/>
    <cellStyle name="40% - Accent3 13 2" xfId="2481" xr:uid="{ADF1CD9E-0DDD-4506-80F7-ACAAAF1C900B}"/>
    <cellStyle name="40% - Accent3 14" xfId="1541" xr:uid="{8EC738CE-5BA9-4B69-8644-ACCC5E8A91B2}"/>
    <cellStyle name="40% - Accent3 14 2" xfId="2507" xr:uid="{61DAF24E-40A8-4F78-B933-8535AFA7F82E}"/>
    <cellStyle name="40% - Accent3 15" xfId="1584" xr:uid="{DE5FBE42-99B4-4E06-933C-03A8C74444B8}"/>
    <cellStyle name="40% - Accent3 15 2" xfId="2550" xr:uid="{0F9950E3-EAF5-4E75-9402-358A86A0B9D2}"/>
    <cellStyle name="40% - Accent3 16" xfId="1647" xr:uid="{37661272-D683-4D92-83E0-9484D2B4CA68}"/>
    <cellStyle name="40% - Accent3 16 2" xfId="2613" xr:uid="{C580C742-5B7E-404B-8965-DB1A8137CC49}"/>
    <cellStyle name="40% - Accent3 17" xfId="1698" xr:uid="{1CA0D310-A1D5-419B-B6D1-0C69BBA775A2}"/>
    <cellStyle name="40% - Accent3 17 2" xfId="2664" xr:uid="{C24D3DB3-2DFA-4696-AF83-0D8658190170}"/>
    <cellStyle name="40% - Accent3 18" xfId="1735" xr:uid="{70BE586B-1CE1-4F51-A3CB-2C8142C608BC}"/>
    <cellStyle name="40% - Accent3 18 2" xfId="2701" xr:uid="{5D87B718-E651-4E8A-98CD-D6311CF4273A}"/>
    <cellStyle name="40% - Accent3 19" xfId="1839" xr:uid="{DF0D3CD0-F11B-4836-A6B3-3E97B9C7F3CE}"/>
    <cellStyle name="40% - Accent3 19 2" xfId="2763" xr:uid="{0E826AB3-C37A-4982-BE5F-23436288D005}"/>
    <cellStyle name="40% - Accent3 2" xfId="958" xr:uid="{4FEC750B-89C4-48BC-8002-11F7FE878EE9}"/>
    <cellStyle name="40% - Accent3 2 2" xfId="1980" xr:uid="{330C54F2-5FED-4988-8A65-1C488FB7047F}"/>
    <cellStyle name="40% - Accent3 20" xfId="1865" xr:uid="{F94732E9-94D4-4B3C-8DD8-B23E2FCC1B9A}"/>
    <cellStyle name="40% - Accent3 20 2" xfId="2786" xr:uid="{97E0CC0F-3682-4034-BE97-C8064A186C1C}"/>
    <cellStyle name="40% - Accent3 21" xfId="1880" xr:uid="{58BCB5FB-A3BE-4727-B7A8-22A1C19456BA}"/>
    <cellStyle name="40% - Accent3 3" xfId="1066" xr:uid="{B40C23E9-0164-4BF4-A4B8-AF667CE2A425}"/>
    <cellStyle name="40% - Accent3 3 2" xfId="2058" xr:uid="{9A1A6EB9-263A-4700-89C9-075B315CD31A}"/>
    <cellStyle name="40% - Accent3 4" xfId="1150" xr:uid="{DA498CA0-EC31-408E-9A2E-C9A15287E2E7}"/>
    <cellStyle name="40% - Accent3 4 2" xfId="2136" xr:uid="{2F98EC62-DBB5-4CA3-86E8-005E07EEE075}"/>
    <cellStyle name="40% - Accent3 5" xfId="1232" xr:uid="{BC2EE7B5-06C3-464D-9A5E-4F6FD6E8F670}"/>
    <cellStyle name="40% - Accent3 5 2" xfId="2214" xr:uid="{D1B68FDE-230D-4286-AB2C-57323CC9E60D}"/>
    <cellStyle name="40% - Accent3 6" xfId="1320" xr:uid="{0EF23569-BA12-4FAC-B1FA-35C5BE49554F}"/>
    <cellStyle name="40% - Accent3 6 2" xfId="2292" xr:uid="{EBEEB911-B7B3-400D-A61F-9F0A2454C9BB}"/>
    <cellStyle name="40% - Accent3 7" xfId="1404" xr:uid="{48AFD7DC-6A65-4F91-ABE4-ED17E02F351C}"/>
    <cellStyle name="40% - Accent3 7 2" xfId="2373" xr:uid="{AFCFFAC5-A925-42BD-8FF3-A0AFB51F8A5D}"/>
    <cellStyle name="40% - Accent3 8" xfId="1418" xr:uid="{13A70909-6B9B-4FF4-801A-649C0AC3FBA2}"/>
    <cellStyle name="40% - Accent3 8 2" xfId="2387" xr:uid="{CA01CC17-3609-413C-B2E8-057B6207477E}"/>
    <cellStyle name="40% - Accent3 9" xfId="1437" xr:uid="{C1359915-D8C1-4202-977D-8AB4950232CB}"/>
    <cellStyle name="40% - Accent3 9 2" xfId="2405" xr:uid="{0D877AA8-7A0D-439A-ABC8-02BA4DEECF8E}"/>
    <cellStyle name="40% - Accent4" xfId="29" builtinId="43" customBuiltin="1"/>
    <cellStyle name="40% - Accent4 10" xfId="1456" xr:uid="{9E5E2124-C7B2-4C73-9C98-36AB68C9C77E}"/>
    <cellStyle name="40% - Accent4 10 2" xfId="2422" xr:uid="{ECEF527E-2EDF-4A86-8C6C-164EBDE0E46E}"/>
    <cellStyle name="40% - Accent4 11" xfId="1471" xr:uid="{8B7C1B3F-A8C5-4F2C-AD94-B02AD05EBF47}"/>
    <cellStyle name="40% - Accent4 11 2" xfId="2437" xr:uid="{8F3A84CC-2658-4D63-A753-45F0D2520CD6}"/>
    <cellStyle name="40% - Accent4 12" xfId="1489" xr:uid="{3FF985BA-5E78-4FB8-B733-89BBA209BDCF}"/>
    <cellStyle name="40% - Accent4 12 2" xfId="2455" xr:uid="{8AF43039-C7A9-44FA-8310-7683492DEAA8}"/>
    <cellStyle name="40% - Accent4 13" xfId="1517" xr:uid="{7F920858-6849-4007-BEBA-2283CBF19C3F}"/>
    <cellStyle name="40% - Accent4 13 2" xfId="2483" xr:uid="{132932D7-AF82-4724-A34C-9FDFE9EFB679}"/>
    <cellStyle name="40% - Accent4 14" xfId="1542" xr:uid="{3D9F7B07-F56C-4286-B6AE-CFD9A726C250}"/>
    <cellStyle name="40% - Accent4 14 2" xfId="2508" xr:uid="{8862778F-15F6-4FA6-AF4D-4C848C577F0F}"/>
    <cellStyle name="40% - Accent4 15" xfId="1585" xr:uid="{7E9AE53D-7648-467F-BCA9-57BFE4F34BB0}"/>
    <cellStyle name="40% - Accent4 15 2" xfId="2551" xr:uid="{EFCCBD61-F9E0-4FB7-B434-0C83C408001C}"/>
    <cellStyle name="40% - Accent4 16" xfId="1649" xr:uid="{FBA0C2A4-FCF3-49D7-A91B-CDBCA9836A7D}"/>
    <cellStyle name="40% - Accent4 16 2" xfId="2615" xr:uid="{B8C7F2E7-C3A6-4362-B34F-89941EAFC3B6}"/>
    <cellStyle name="40% - Accent4 17" xfId="1701" xr:uid="{6126EEAB-C344-457C-855C-62E3269EDE29}"/>
    <cellStyle name="40% - Accent4 17 2" xfId="2667" xr:uid="{0E58C390-43E7-4204-8280-AEBADC7D4033}"/>
    <cellStyle name="40% - Accent4 18" xfId="1737" xr:uid="{3395FC02-6E68-4A1A-9D40-C8A003BAF956}"/>
    <cellStyle name="40% - Accent4 18 2" xfId="2703" xr:uid="{8CA4A8A5-FFB5-491B-B5FB-A5539C872269}"/>
    <cellStyle name="40% - Accent4 19" xfId="1841" xr:uid="{99F2532C-210B-41D7-B50F-C130251C4307}"/>
    <cellStyle name="40% - Accent4 19 2" xfId="2765" xr:uid="{26CB49FD-24AF-47DC-A555-BC74B220E254}"/>
    <cellStyle name="40% - Accent4 2" xfId="959" xr:uid="{3F2D840C-DB88-45DD-B9A8-86F89F2F3DFB}"/>
    <cellStyle name="40% - Accent4 2 2" xfId="1981" xr:uid="{982ACD87-C30B-47D3-AB22-5C95B66BEF38}"/>
    <cellStyle name="40% - Accent4 20" xfId="1867" xr:uid="{F2A654DA-F8BF-4610-BC44-9282BC5D949D}"/>
    <cellStyle name="40% - Accent4 20 2" xfId="2788" xr:uid="{5962DFB1-924B-4AF1-BD4D-C42962FF5E9C}"/>
    <cellStyle name="40% - Accent4 21" xfId="1882" xr:uid="{DD84B8C3-4669-455A-AA86-F26371E689DB}"/>
    <cellStyle name="40% - Accent4 3" xfId="1067" xr:uid="{94B7232B-D979-4A80-9C2D-56D5C334F2DE}"/>
    <cellStyle name="40% - Accent4 3 2" xfId="2059" xr:uid="{7131D349-253F-4AB3-BE6B-29075366D4F3}"/>
    <cellStyle name="40% - Accent4 4" xfId="1151" xr:uid="{E2556B15-9B26-4B30-90E1-E33B4EC171E8}"/>
    <cellStyle name="40% - Accent4 4 2" xfId="2137" xr:uid="{5E43EBD5-C411-471D-A4BA-6BF0A3690875}"/>
    <cellStyle name="40% - Accent4 5" xfId="1233" xr:uid="{EA16CA9B-284D-4534-A06D-DE6B73E7D812}"/>
    <cellStyle name="40% - Accent4 5 2" xfId="2215" xr:uid="{B89DD260-B597-496B-A6BF-1FA391CECF77}"/>
    <cellStyle name="40% - Accent4 6" xfId="1321" xr:uid="{5A7DEEBB-8CE7-4E70-83EB-13BF238BA8ED}"/>
    <cellStyle name="40% - Accent4 6 2" xfId="2293" xr:uid="{AD60D785-FC18-4AD8-B918-11BDDA0380CF}"/>
    <cellStyle name="40% - Accent4 7" xfId="1406" xr:uid="{53F86648-55AB-458F-999B-BC5E02B72451}"/>
    <cellStyle name="40% - Accent4 7 2" xfId="2375" xr:uid="{79779890-83B0-4B25-A5E0-1919D9E69591}"/>
    <cellStyle name="40% - Accent4 8" xfId="1420" xr:uid="{3D1BCF5D-2286-430E-8E00-DAE667E84928}"/>
    <cellStyle name="40% - Accent4 8 2" xfId="2389" xr:uid="{87E312C6-6567-4A03-A2A3-C8363C2C8AD3}"/>
    <cellStyle name="40% - Accent4 9" xfId="1440" xr:uid="{BA49EF70-AE92-449E-84DE-53960F2C6D3E}"/>
    <cellStyle name="40% - Accent4 9 2" xfId="2408" xr:uid="{EB2FEC03-FBC8-42B0-960A-AC5E58882124}"/>
    <cellStyle name="40% - Accent5" xfId="32" builtinId="47" customBuiltin="1"/>
    <cellStyle name="40% - Accent5 10" xfId="1458" xr:uid="{9CA00BB4-A96B-405F-88DD-1ABD8B91FC62}"/>
    <cellStyle name="40% - Accent5 10 2" xfId="2424" xr:uid="{33812D28-48C5-43AE-B511-6FD7246534C9}"/>
    <cellStyle name="40% - Accent5 11" xfId="1472" xr:uid="{CCCCD190-E990-41DB-B875-922F8D3DB3DB}"/>
    <cellStyle name="40% - Accent5 11 2" xfId="2438" xr:uid="{B20EB0F1-46A3-4E44-B042-8C6608D2FF6A}"/>
    <cellStyle name="40% - Accent5 12" xfId="1490" xr:uid="{8A340C74-1CF9-4AF1-A444-50958BC86D47}"/>
    <cellStyle name="40% - Accent5 12 2" xfId="2456" xr:uid="{9F547311-1CB3-4DED-85C3-DD343797FF12}"/>
    <cellStyle name="40% - Accent5 13" xfId="1519" xr:uid="{ED8EA38A-3B91-433C-AB0C-DE905F1EAACB}"/>
    <cellStyle name="40% - Accent5 13 2" xfId="2485" xr:uid="{4E4B589B-5E5E-4441-8BA7-ECA8FC3E83F4}"/>
    <cellStyle name="40% - Accent5 14" xfId="1543" xr:uid="{1902F34F-39C3-4BA2-A1A2-26288A976AB3}"/>
    <cellStyle name="40% - Accent5 14 2" xfId="2509" xr:uid="{506166F0-968B-45C2-9DAF-ED962B3DC4C1}"/>
    <cellStyle name="40% - Accent5 15" xfId="1586" xr:uid="{3A2CA6AD-1EAB-49F8-92EA-79815F265680}"/>
    <cellStyle name="40% - Accent5 15 2" xfId="2552" xr:uid="{95388AE5-BB4F-4106-AB0A-8CAAD8F7E4A0}"/>
    <cellStyle name="40% - Accent5 16" xfId="1651" xr:uid="{4CAE9299-E2C0-4190-889E-CB021EB251B4}"/>
    <cellStyle name="40% - Accent5 16 2" xfId="2617" xr:uid="{4D32C2E9-F839-428E-BAF5-365EC4BD770A}"/>
    <cellStyle name="40% - Accent5 17" xfId="1704" xr:uid="{926ADCC6-3B10-4261-9D7A-64B0361718B9}"/>
    <cellStyle name="40% - Accent5 17 2" xfId="2670" xr:uid="{ED1F20B9-EF99-4245-A524-7EFBA45AD2F0}"/>
    <cellStyle name="40% - Accent5 18" xfId="1739" xr:uid="{C87E4122-545B-48C5-8744-37FFA6C529DF}"/>
    <cellStyle name="40% - Accent5 18 2" xfId="2705" xr:uid="{34821101-091A-4BBD-AE7A-926470859406}"/>
    <cellStyle name="40% - Accent5 19" xfId="1843" xr:uid="{B9F996A0-A474-4686-9EA7-1058DE1C9E4E}"/>
    <cellStyle name="40% - Accent5 19 2" xfId="2767" xr:uid="{9F489DF6-9398-4F2C-80EF-0487DAA9B0C6}"/>
    <cellStyle name="40% - Accent5 2" xfId="960" xr:uid="{129D385D-C082-43E4-870B-6C8C774FACBD}"/>
    <cellStyle name="40% - Accent5 2 2" xfId="1982" xr:uid="{A8805958-3E72-423D-9108-B46957EB68BC}"/>
    <cellStyle name="40% - Accent5 20" xfId="1869" xr:uid="{ED4E0764-44AF-40E4-83F5-B13531D5D8D7}"/>
    <cellStyle name="40% - Accent5 20 2" xfId="2790" xr:uid="{A3BBFCE2-3EE2-4808-91FA-19BB15D927B9}"/>
    <cellStyle name="40% - Accent5 21" xfId="1884" xr:uid="{F0FFC816-66EB-4EAA-A4AA-5C6C8A503324}"/>
    <cellStyle name="40% - Accent5 3" xfId="1068" xr:uid="{591D4BE9-B38D-4DED-8097-D4CFF7839A3E}"/>
    <cellStyle name="40% - Accent5 3 2" xfId="2060" xr:uid="{8548E778-66E4-4F77-B56D-33BF5E229836}"/>
    <cellStyle name="40% - Accent5 4" xfId="1152" xr:uid="{34A652C2-120F-4E6A-A8CC-94F427258200}"/>
    <cellStyle name="40% - Accent5 4 2" xfId="2138" xr:uid="{51ED4228-42C1-435A-9AE2-62D535D321C2}"/>
    <cellStyle name="40% - Accent5 5" xfId="1234" xr:uid="{439F149E-2EF1-46DD-9B3A-A38095B35B69}"/>
    <cellStyle name="40% - Accent5 5 2" xfId="2216" xr:uid="{050F3ECB-E4EE-4CD7-B480-563A03601FBE}"/>
    <cellStyle name="40% - Accent5 6" xfId="1322" xr:uid="{725E316F-E37C-40E1-99E5-A9D805E2DB53}"/>
    <cellStyle name="40% - Accent5 6 2" xfId="2294" xr:uid="{7E6508BB-00FD-4CFE-878A-C34880C6D48F}"/>
    <cellStyle name="40% - Accent5 7" xfId="1408" xr:uid="{3B3D247E-2C97-4794-9FF0-E770A11D32EC}"/>
    <cellStyle name="40% - Accent5 7 2" xfId="2377" xr:uid="{B0DC454A-4ED6-4576-8999-3CAEC61D2E43}"/>
    <cellStyle name="40% - Accent5 8" xfId="1422" xr:uid="{824FFC94-F648-40A3-850F-279152E7A290}"/>
    <cellStyle name="40% - Accent5 8 2" xfId="2391" xr:uid="{5A6E3821-3513-4F80-976F-0103C86EA3EA}"/>
    <cellStyle name="40% - Accent5 9" xfId="1442" xr:uid="{3B95592F-684E-4E3A-B1A5-1C3E3A1ED705}"/>
    <cellStyle name="40% - Accent5 9 2" xfId="2410" xr:uid="{FE93F840-87E1-4B2A-A670-7C8C544391D8}"/>
    <cellStyle name="40% - Accent6" xfId="35" builtinId="51" customBuiltin="1"/>
    <cellStyle name="40% - Accent6 10" xfId="1460" xr:uid="{A5476877-5881-4955-AAFE-A9AD6E5331AF}"/>
    <cellStyle name="40% - Accent6 10 2" xfId="2426" xr:uid="{7BE6BB4D-F4BA-469F-8858-BEDF5D67325F}"/>
    <cellStyle name="40% - Accent6 11" xfId="1473" xr:uid="{A4B3F7C7-EF4A-48E1-A004-5E229BAA0298}"/>
    <cellStyle name="40% - Accent6 11 2" xfId="2439" xr:uid="{95F7587B-C9DE-4FC2-8F39-39AED8C40EAB}"/>
    <cellStyle name="40% - Accent6 12" xfId="1491" xr:uid="{F4B3B183-2DEC-48BA-9EAE-6F97EF5E8511}"/>
    <cellStyle name="40% - Accent6 12 2" xfId="2457" xr:uid="{0E7600CE-078C-4467-86B3-82FE50211EB6}"/>
    <cellStyle name="40% - Accent6 13" xfId="1521" xr:uid="{59EE8D47-9E1A-4B89-9805-22EDB0457101}"/>
    <cellStyle name="40% - Accent6 13 2" xfId="2487" xr:uid="{62BBB1B6-A4DE-4284-8B51-5DB2C9FA7067}"/>
    <cellStyle name="40% - Accent6 14" xfId="1544" xr:uid="{61E4070B-A2DB-4D89-9AAC-CE42BE2C6639}"/>
    <cellStyle name="40% - Accent6 14 2" xfId="2510" xr:uid="{904492DC-6FD3-42FA-A7E2-7C5AF41FDAA9}"/>
    <cellStyle name="40% - Accent6 15" xfId="1587" xr:uid="{C41BDEF4-3536-499D-A2B9-40118E426F13}"/>
    <cellStyle name="40% - Accent6 15 2" xfId="2553" xr:uid="{FA90381B-ED76-4E97-BAB0-00CF333BE667}"/>
    <cellStyle name="40% - Accent6 16" xfId="1653" xr:uid="{F6A76990-2E76-4178-9488-5B9434BC4E0B}"/>
    <cellStyle name="40% - Accent6 16 2" xfId="2619" xr:uid="{EDADEF5A-D935-457F-B569-92866F02995C}"/>
    <cellStyle name="40% - Accent6 17" xfId="1706" xr:uid="{EF639D93-BC4E-40C5-96B0-F2A4A05CE1D8}"/>
    <cellStyle name="40% - Accent6 17 2" xfId="2672" xr:uid="{996F15EF-8D88-4ACA-8E11-E89E0B40F141}"/>
    <cellStyle name="40% - Accent6 18" xfId="1741" xr:uid="{8361E390-C0C5-4ADA-8044-D1C63DFC0595}"/>
    <cellStyle name="40% - Accent6 18 2" xfId="2707" xr:uid="{01AC1367-E20C-454B-B4DB-3651A2EF90F6}"/>
    <cellStyle name="40% - Accent6 19" xfId="1845" xr:uid="{0DF2A837-E652-46F4-BBF0-1466FBCB71ED}"/>
    <cellStyle name="40% - Accent6 19 2" xfId="2769" xr:uid="{58445A5C-1CE2-4F9C-B45B-D4CB78EC063C}"/>
    <cellStyle name="40% - Accent6 2" xfId="961" xr:uid="{A36ECBBB-F522-4CB8-BAEE-341CE451A6B3}"/>
    <cellStyle name="40% - Accent6 2 2" xfId="1983" xr:uid="{A982BA08-1389-45E1-A404-192F7769ABAD}"/>
    <cellStyle name="40% - Accent6 20" xfId="1871" xr:uid="{1718B202-5DB8-4F67-8B2F-7222C803DA21}"/>
    <cellStyle name="40% - Accent6 20 2" xfId="2792" xr:uid="{9C2E8B64-2E15-4D18-BDD6-CCD813A88128}"/>
    <cellStyle name="40% - Accent6 21" xfId="1886" xr:uid="{7707D068-4979-45FD-BBF9-A08DD2166672}"/>
    <cellStyle name="40% - Accent6 3" xfId="1069" xr:uid="{58A5FB83-4122-4E7A-BC9F-FF4097798512}"/>
    <cellStyle name="40% - Accent6 3 2" xfId="2061" xr:uid="{C96A650B-02F4-4FE7-9574-57BE5C583E9B}"/>
    <cellStyle name="40% - Accent6 4" xfId="1153" xr:uid="{F001C8ED-B63A-4FB2-8DE0-DB9415346D88}"/>
    <cellStyle name="40% - Accent6 4 2" xfId="2139" xr:uid="{25EC7425-FDA3-4FCA-8273-D0E07D9DB127}"/>
    <cellStyle name="40% - Accent6 5" xfId="1235" xr:uid="{4C74FD6C-7CE2-4C91-B653-81B0089C7FA6}"/>
    <cellStyle name="40% - Accent6 5 2" xfId="2217" xr:uid="{B9E29EF6-BFEF-430B-8006-646EA6C9022A}"/>
    <cellStyle name="40% - Accent6 6" xfId="1323" xr:uid="{B4F944A5-D084-4F67-ABEE-2D1119C249A5}"/>
    <cellStyle name="40% - Accent6 6 2" xfId="2295" xr:uid="{A9E51C9E-F70B-49BA-96E3-FB836E33CC68}"/>
    <cellStyle name="40% - Accent6 7" xfId="1410" xr:uid="{F00B7CFD-95F6-42BC-A07A-B1CF076CE0CF}"/>
    <cellStyle name="40% - Accent6 7 2" xfId="2379" xr:uid="{69534855-B6F8-41CF-A273-621EAC25E45B}"/>
    <cellStyle name="40% - Accent6 8" xfId="1424" xr:uid="{59C9C8F6-907D-43DB-924C-D4E8379DD553}"/>
    <cellStyle name="40% - Accent6 8 2" xfId="2393" xr:uid="{97CD8803-1432-4F0C-9262-2FA352759CF5}"/>
    <cellStyle name="40% - Accent6 9" xfId="1444" xr:uid="{0643AD28-6D0C-4A5A-B674-63FAA5A97A33}"/>
    <cellStyle name="40% - Accent6 9 2" xfId="2412" xr:uid="{96807FD9-9525-4E98-ABB3-F55898D9D02E}"/>
    <cellStyle name="60% - Accent1 2" xfId="37" xr:uid="{54A72C68-463C-47F9-8313-DC67E9EFF3CE}"/>
    <cellStyle name="60% - Accent2 2" xfId="38" xr:uid="{8BA3BC8A-C422-4A22-B5B0-C3D482FA9377}"/>
    <cellStyle name="60% - Accent3 2" xfId="39" xr:uid="{415D305C-FA7A-414A-AAE9-D10178C31235}"/>
    <cellStyle name="60% - Accent4 2" xfId="40" xr:uid="{561FC2B6-F5B6-46BC-BC80-3F989F8552D8}"/>
    <cellStyle name="60% - Accent5 2" xfId="41" xr:uid="{99350282-4CAB-4A8C-A607-72607830EC43}"/>
    <cellStyle name="60% - Accent6 2" xfId="42" xr:uid="{D36045BC-8DB7-408A-9BB0-47A8ABCB1155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Actual Date" xfId="44" xr:uid="{5A5B4768-AA2A-4718-8183-A3568E99980E}"/>
    <cellStyle name="Actual Date 2" xfId="1775" xr:uid="{E1D05A88-257B-4A91-A114-26E6BCFBE71E}"/>
    <cellStyle name="Actual Date 3" xfId="1769" xr:uid="{131DA404-2A46-425E-BD2E-323B12E43ED3}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[.00]" xfId="81" xr:uid="{69FFA4EE-D972-4588-9916-740E2E878587}"/>
    <cellStyle name="Comma 10" xfId="3" xr:uid="{ED969154-B5CE-4F34-A637-4C6E21C81AF2}"/>
    <cellStyle name="Comma 10 2" xfId="150" xr:uid="{BA4D802B-929B-40DD-8F3E-D229F0FB00DF}"/>
    <cellStyle name="Comma 10 3" xfId="151" xr:uid="{FBC74C03-280B-4FAD-8F34-4ACE7B9DFACC}"/>
    <cellStyle name="Comma 10 4" xfId="149" xr:uid="{1EA06C37-3D9D-474C-9318-23B7C2BAD90F}"/>
    <cellStyle name="Comma 100" xfId="152" xr:uid="{D68399AB-1B90-4CE0-8D83-698B7DAC3111}"/>
    <cellStyle name="Comma 101" xfId="153" xr:uid="{DB639DC4-3AA1-45B1-8232-1057DE26291D}"/>
    <cellStyle name="Comma 102" xfId="154" xr:uid="{42808AF2-4CE1-4604-9ADE-8560E40100AF}"/>
    <cellStyle name="Comma 103" xfId="155" xr:uid="{1FF244C1-2A20-4208-B45A-7DABA84EFED9}"/>
    <cellStyle name="Comma 104" xfId="156" xr:uid="{F70B4395-5567-4732-B95E-FE95C9C972DC}"/>
    <cellStyle name="Comma 105" xfId="157" xr:uid="{716C9810-14AE-4FEA-BFD1-2A9ED764C448}"/>
    <cellStyle name="Comma 106" xfId="158" xr:uid="{5D749C3A-FD31-4EA3-91E1-51EA71D8FB24}"/>
    <cellStyle name="Comma 107" xfId="159" xr:uid="{2ACA7F9F-68A8-48F2-8E51-011C4B21BE30}"/>
    <cellStyle name="Comma 108" xfId="160" xr:uid="{F38B31EA-D7AF-48B7-90B6-F80CF6970CD8}"/>
    <cellStyle name="Comma 109" xfId="161" xr:uid="{95D11489-9C74-4DF8-8EDD-3466B470FB97}"/>
    <cellStyle name="Comma 11" xfId="162" xr:uid="{5C6F14A6-B723-4E9C-9C93-AB715A8219CE}"/>
    <cellStyle name="Comma 11 2" xfId="163" xr:uid="{77DFFB27-3AC5-4BD2-8DE3-50B5A57D0E92}"/>
    <cellStyle name="Comma 11 3" xfId="164" xr:uid="{ED2785B3-A23A-4E92-BF87-BA5AA0CDD1A7}"/>
    <cellStyle name="Comma 110" xfId="165" xr:uid="{C2DBAA64-20A8-4E47-ACA2-B25F8B82C8EF}"/>
    <cellStyle name="Comma 111" xfId="166" xr:uid="{868752EC-6E36-4D38-9AD1-15DA94AED85F}"/>
    <cellStyle name="Comma 112" xfId="167" xr:uid="{A0DD5AA6-4792-4428-8806-745D9A4C657D}"/>
    <cellStyle name="Comma 113" xfId="168" xr:uid="{CF1AC1CE-E883-4E5F-8094-111D3B4FFEC5}"/>
    <cellStyle name="Comma 114" xfId="169" xr:uid="{D92453F5-CC69-43E3-BD58-B14788C64FCD}"/>
    <cellStyle name="Comma 115" xfId="170" xr:uid="{D9416FD2-32EF-4CAF-ADA2-490D54C79523}"/>
    <cellStyle name="Comma 116" xfId="171" xr:uid="{CB6DD376-A3A6-42CB-AA2E-7B37CB995CAF}"/>
    <cellStyle name="Comma 117" xfId="172" xr:uid="{2FC80D4A-A7BD-4C75-BD7A-6FB2B5934FC3}"/>
    <cellStyle name="Comma 118" xfId="173" xr:uid="{226DCDF5-86BF-43AF-A611-AEF692FE2EBB}"/>
    <cellStyle name="Comma 119" xfId="174" xr:uid="{D7E33DBB-AC38-4DAB-9D63-FCE77E91818B}"/>
    <cellStyle name="Comma 12" xfId="175" xr:uid="{2973E274-7B16-4D68-8ADD-D7BA0C141BF8}"/>
    <cellStyle name="Comma 12 2" xfId="176" xr:uid="{F0128EAF-0B5A-432D-9584-2386DBBF49A1}"/>
    <cellStyle name="Comma 12 3" xfId="177" xr:uid="{5F1BC737-F7E5-4B74-967A-2F39871C8507}"/>
    <cellStyle name="Comma 120" xfId="178" xr:uid="{F14DA341-4B13-4887-A942-65F0C3A6AB90}"/>
    <cellStyle name="Comma 121" xfId="179" xr:uid="{35815525-7BB4-466F-B437-23254A9D2BA3}"/>
    <cellStyle name="Comma 122" xfId="180" xr:uid="{637BB7A8-2196-402C-8E4A-F3C3C028D0C5}"/>
    <cellStyle name="Comma 123" xfId="181" xr:uid="{156754A8-CD65-4DAA-B5DF-861BAC123895}"/>
    <cellStyle name="Comma 124" xfId="182" xr:uid="{CFCB2FB0-D80E-4618-A583-C938F50F812C}"/>
    <cellStyle name="Comma 125" xfId="183" xr:uid="{19511DE0-C4C7-488C-ACB1-57D5425A9F48}"/>
    <cellStyle name="Comma 126" xfId="184" xr:uid="{258C76B2-BF10-429F-B419-A0B19FBC2CA7}"/>
    <cellStyle name="Comma 127" xfId="185" xr:uid="{8F8A14CE-81E1-4587-BB17-800960E785A3}"/>
    <cellStyle name="Comma 128" xfId="186" xr:uid="{A2ABCE75-4879-421F-9B47-93D7B4E1CA75}"/>
    <cellStyle name="Comma 129" xfId="187" xr:uid="{67AE1BE6-01F2-4514-951D-5ECF65F8537F}"/>
    <cellStyle name="Comma 13" xfId="188" xr:uid="{F28D9F5A-AA71-4010-B8BE-ECFF66DAB118}"/>
    <cellStyle name="Comma 13 2" xfId="189" xr:uid="{F53E1427-A74D-4720-A455-B8F03736C920}"/>
    <cellStyle name="Comma 13 3" xfId="190" xr:uid="{5D60BAA1-06DA-4BFB-BC28-883B1E3F779D}"/>
    <cellStyle name="Comma 130" xfId="191" xr:uid="{9CF7B731-BDF6-40E6-989F-D98CA47B2146}"/>
    <cellStyle name="Comma 131" xfId="192" xr:uid="{2EC308A7-FAB9-473B-9C1F-DBDBD17D2E87}"/>
    <cellStyle name="Comma 132" xfId="193" xr:uid="{0CB9541D-BBDF-4531-94E9-02819AFFC784}"/>
    <cellStyle name="Comma 133" xfId="194" xr:uid="{0A87D220-9DC3-44CF-9872-15E76C59ECE7}"/>
    <cellStyle name="Comma 134" xfId="195" xr:uid="{6CA99045-6AD6-4BDC-B947-232EC105A9EF}"/>
    <cellStyle name="Comma 135" xfId="196" xr:uid="{52913017-98A0-428B-AB66-324BA1D229D9}"/>
    <cellStyle name="Comma 136" xfId="197" xr:uid="{7ACE490B-B852-4725-AA02-3418638E5BCF}"/>
    <cellStyle name="Comma 137" xfId="198" xr:uid="{AF82C67F-85B7-4D64-B6E3-9B147EBF48F4}"/>
    <cellStyle name="Comma 138" xfId="199" xr:uid="{51D34797-7F6D-4A3A-817E-341B9281FF3B}"/>
    <cellStyle name="Comma 139" xfId="200" xr:uid="{EDDA0D3A-A782-4C67-BFA1-FB1DDE10BDD9}"/>
    <cellStyle name="Comma 14" xfId="201" xr:uid="{F7094794-3F87-450B-B798-2E15BD13117D}"/>
    <cellStyle name="Comma 14 2" xfId="202" xr:uid="{EF92CF2B-FC26-4DBD-8A77-AF3DC34B1B97}"/>
    <cellStyle name="Comma 14 3" xfId="203" xr:uid="{4D843265-6930-4F6F-AF86-074004F1E0CC}"/>
    <cellStyle name="Comma 140" xfId="204" xr:uid="{5FD7060E-2B75-4F15-B270-A3051567729C}"/>
    <cellStyle name="Comma 141" xfId="205" xr:uid="{B62BCB08-2B4E-4F36-B83A-BCDCA9AAFA8A}"/>
    <cellStyle name="Comma 142" xfId="206" xr:uid="{B72FBE5B-674B-4917-AB07-EAB07389E140}"/>
    <cellStyle name="Comma 143" xfId="207" xr:uid="{01C08669-BB6C-4FC2-A808-966D6F249176}"/>
    <cellStyle name="Comma 144" xfId="208" xr:uid="{5026D40A-3278-4B63-9162-C99D79E8D773}"/>
    <cellStyle name="Comma 145" xfId="209" xr:uid="{9A120E99-73AD-42C9-8162-526DBA29E3BC}"/>
    <cellStyle name="Comma 146" xfId="210" xr:uid="{D6880A33-5FBE-4B30-A26E-8A437EC65F2B}"/>
    <cellStyle name="Comma 147" xfId="211" xr:uid="{38B54EA3-CA4D-4B4A-BEBE-51835D104629}"/>
    <cellStyle name="Comma 148" xfId="212" xr:uid="{490246B3-5E24-46CA-8FE9-499911ECA625}"/>
    <cellStyle name="Comma 149" xfId="213" xr:uid="{24EF2D3C-555B-4804-90F6-7B9ACA1BB2D6}"/>
    <cellStyle name="Comma 15" xfId="214" xr:uid="{FEFB1DB6-300A-4902-9114-E25D9E5ACD74}"/>
    <cellStyle name="Comma 15 2" xfId="215" xr:uid="{B7949B4B-169B-423E-82C1-13BAE584E1F6}"/>
    <cellStyle name="Comma 15 3" xfId="216" xr:uid="{B3C1449B-4388-424D-978C-851CF4134AAE}"/>
    <cellStyle name="Comma 150" xfId="217" xr:uid="{5A056E6A-6644-4F83-8D62-D2ACF041C103}"/>
    <cellStyle name="Comma 151" xfId="218" xr:uid="{8CD8DCDE-785F-4D81-A5AF-16D32E363C6F}"/>
    <cellStyle name="Comma 152" xfId="219" xr:uid="{B054BA9D-9585-4A88-9C62-AFACEA78D5DF}"/>
    <cellStyle name="Comma 153" xfId="220" xr:uid="{C10365A5-BC7D-49FF-B3E0-E70AAC78E877}"/>
    <cellStyle name="Comma 154" xfId="221" xr:uid="{A4989255-1495-485C-A764-BF75806A5367}"/>
    <cellStyle name="Comma 155" xfId="222" xr:uid="{6224FA43-84C8-436D-8B87-B38BF744DED3}"/>
    <cellStyle name="Comma 156" xfId="223" xr:uid="{776421F5-CB20-4A20-B4D3-02373F0F092F}"/>
    <cellStyle name="Comma 157" xfId="224" xr:uid="{FFA91BCC-EB16-4E2E-AD1C-3B84DDAF3AD9}"/>
    <cellStyle name="Comma 158" xfId="225" xr:uid="{D3047065-DE6B-4587-82A9-35B134B2A5B3}"/>
    <cellStyle name="Comma 159" xfId="226" xr:uid="{22E3B970-EA39-4536-B3D3-2AB5D4582386}"/>
    <cellStyle name="Comma 16" xfId="227" xr:uid="{6503D536-2432-455E-A254-0BE1802D28C1}"/>
    <cellStyle name="Comma 16 2" xfId="228" xr:uid="{B478CCFA-66FB-43CC-A446-3E10B72A1D72}"/>
    <cellStyle name="Comma 16 3" xfId="229" xr:uid="{F3039A43-917D-4D5F-B332-EFCAB93E4D70}"/>
    <cellStyle name="Comma 160" xfId="230" xr:uid="{DB774A0A-3BAD-423D-A020-E8292A28620F}"/>
    <cellStyle name="Comma 161" xfId="231" xr:uid="{D764D008-D92F-4FEF-AB62-F95480E579FB}"/>
    <cellStyle name="Comma 162" xfId="232" xr:uid="{531930EB-1867-4EAE-8901-E4C24DED6C7B}"/>
    <cellStyle name="Comma 163" xfId="233" xr:uid="{66DA8597-78CD-473F-939D-2E4C6D96C29D}"/>
    <cellStyle name="Comma 164" xfId="234" xr:uid="{A583990D-1119-4652-BFC4-10D1D287A757}"/>
    <cellStyle name="Comma 165" xfId="235" xr:uid="{0E212A38-5CD9-4AD2-A95C-DFCC6DBB80E9}"/>
    <cellStyle name="Comma 166" xfId="236" xr:uid="{780D62B9-085D-4C88-8853-D68720B2BF5D}"/>
    <cellStyle name="Comma 167" xfId="237" xr:uid="{E306D151-D1BF-42F5-BCA9-BE7B4EADF2E9}"/>
    <cellStyle name="Comma 168" xfId="238" xr:uid="{C191CEBE-43E8-40CF-8635-BDC1340FF012}"/>
    <cellStyle name="Comma 169" xfId="239" xr:uid="{6BD2BEDA-3C28-4870-A802-BA958F8DE135}"/>
    <cellStyle name="Comma 17" xfId="240" xr:uid="{EE27692B-D8D8-4B52-A535-52F5A7D7C5D9}"/>
    <cellStyle name="Comma 17 2" xfId="241" xr:uid="{76455151-4DD7-4F68-A9F7-957611D282AC}"/>
    <cellStyle name="Comma 17 3" xfId="242" xr:uid="{6628758F-A4FF-4180-BBA7-BB86FD734E15}"/>
    <cellStyle name="Comma 170" xfId="243" xr:uid="{1CADBE0E-DCE8-4FA3-8668-802C0A44E3ED}"/>
    <cellStyle name="Comma 171" xfId="244" xr:uid="{DE019433-0FCF-439A-B7AD-A871455E55EE}"/>
    <cellStyle name="Comma 172" xfId="245" xr:uid="{E8776025-E43A-44A1-8CA9-4973BF3E7990}"/>
    <cellStyle name="Comma 173" xfId="246" xr:uid="{FDA1E9EE-F886-49DB-A058-07E479A0BB84}"/>
    <cellStyle name="Comma 174" xfId="247" xr:uid="{8B704EAA-69BF-4C88-8B54-6156ED3FBCDE}"/>
    <cellStyle name="Comma 175" xfId="248" xr:uid="{E0BD4451-E730-4640-A6F5-3CC5B14EEBF7}"/>
    <cellStyle name="Comma 176" xfId="249" xr:uid="{CB4D2D03-FCA0-4E78-B2C5-8C030FDDC040}"/>
    <cellStyle name="Comma 177" xfId="250" xr:uid="{44B9041B-98A8-4200-BAC7-EEA2318EA85B}"/>
    <cellStyle name="Comma 178" xfId="251" xr:uid="{7DD6A7D2-A42B-415C-AACF-38CFC0AF71E1}"/>
    <cellStyle name="Comma 179" xfId="252" xr:uid="{FFDC3916-8D18-4F50-9529-DB48C1F9A6DB}"/>
    <cellStyle name="Comma 18" xfId="253" xr:uid="{A38FB141-7167-44F7-BC08-62C668EBF3AF}"/>
    <cellStyle name="Comma 18 2" xfId="254" xr:uid="{9CE00988-F25B-4274-9CFE-1451A4B99E61}"/>
    <cellStyle name="Comma 18 3" xfId="255" xr:uid="{BD29C40B-37D3-4BF4-97AF-FED15354CA35}"/>
    <cellStyle name="Comma 180" xfId="256" xr:uid="{6884A558-BD81-4BD1-B6C8-3C268482F59E}"/>
    <cellStyle name="Comma 181" xfId="257" xr:uid="{C9FB7A21-F548-4DDD-BFBE-ED1931B9D946}"/>
    <cellStyle name="Comma 182" xfId="258" xr:uid="{0379E4B0-2B0C-4996-B19F-72251FA55CE4}"/>
    <cellStyle name="Comma 183" xfId="259" xr:uid="{74E069D8-DBF0-4798-840B-4CF37CD13832}"/>
    <cellStyle name="Comma 184" xfId="260" xr:uid="{DEB9AD07-FF0E-400D-B628-7CBC39F883A7}"/>
    <cellStyle name="Comma 185" xfId="261" xr:uid="{E947ACBD-1EE0-4A13-BC5B-490D8AACDA51}"/>
    <cellStyle name="Comma 186" xfId="262" xr:uid="{2E5028A0-FA9A-462D-8A31-AEBA8E92C7CC}"/>
    <cellStyle name="Comma 187" xfId="263" xr:uid="{EEACD233-19C0-4A56-BCAB-2CE81F34A063}"/>
    <cellStyle name="Comma 188" xfId="264" xr:uid="{2C8947A0-1F8A-4B1E-AA4A-8495CED7275F}"/>
    <cellStyle name="Comma 189" xfId="265" xr:uid="{6CA501AE-29B2-49CF-B3E5-88EE52CF3B7B}"/>
    <cellStyle name="Comma 19" xfId="266" xr:uid="{03EC340E-381C-4FB9-B4F2-69AC78893914}"/>
    <cellStyle name="Comma 19 2" xfId="267" xr:uid="{06E95ED2-24BC-4DDA-BA4A-50B412A71F8A}"/>
    <cellStyle name="Comma 19 3" xfId="268" xr:uid="{757C0374-D72E-42B3-AA22-D7C10A62E5CB}"/>
    <cellStyle name="Comma 190" xfId="269" xr:uid="{4A7E5B09-0C02-4D89-BE06-0E8018B7B1E3}"/>
    <cellStyle name="Comma 191" xfId="270" xr:uid="{EAC587F1-E41C-49EA-9226-B9C2F1587481}"/>
    <cellStyle name="Comma 192" xfId="271" xr:uid="{543BB8BA-C65F-4ED8-BE2A-8B574C2DE34F}"/>
    <cellStyle name="Comma 193" xfId="272" xr:uid="{C04F932B-9D49-47C4-A5EE-3BA63ED575C0}"/>
    <cellStyle name="Comma 194" xfId="273" xr:uid="{2549C4E7-0D43-4D1B-AC30-48634A567CB3}"/>
    <cellStyle name="Comma 195" xfId="274" xr:uid="{B96B4AD1-6702-4BE1-AE16-8AF606D663A9}"/>
    <cellStyle name="Comma 196" xfId="275" xr:uid="{8587F60B-F5EC-4B93-966B-31C41F08273D}"/>
    <cellStyle name="Comma 197" xfId="276" xr:uid="{BDF64C45-68F3-4F9D-AFB4-0E30046F1996}"/>
    <cellStyle name="Comma 198" xfId="277" xr:uid="{5CCF6CAD-A5B9-44DE-8D26-8B8BAE20DFBD}"/>
    <cellStyle name="Comma 199" xfId="278" xr:uid="{55841742-8AD1-4B7F-8428-60863CD88FA9}"/>
    <cellStyle name="Comma 2" xfId="45" xr:uid="{0F111D05-23D6-42DE-9241-A72ED9462187}"/>
    <cellStyle name="Comma 2 2" xfId="5" xr:uid="{2BD43DD7-009C-4B46-8B61-97ABCA14D79D}"/>
    <cellStyle name="Comma 2 2 2" xfId="1778" xr:uid="{8FBFFD1D-FABA-409A-A1CC-9B1BE78FCEEA}"/>
    <cellStyle name="Comma 2 2 2 2" xfId="1814" xr:uid="{5CCE780E-C966-4BDB-B4CB-27999DC58377}"/>
    <cellStyle name="Comma 2 2 2 2 2" xfId="2745" xr:uid="{8BE9E264-76B9-4881-80F5-20602FB47730}"/>
    <cellStyle name="Comma 2 2 2 3" xfId="2717" xr:uid="{DC4AE037-0D0E-4E86-900A-A3BD91544138}"/>
    <cellStyle name="Comma 2 2 3" xfId="1812" xr:uid="{F61FDF4D-3A1A-484E-A776-C827A1B8CE7E}"/>
    <cellStyle name="Comma 2 2 3 2" xfId="2743" xr:uid="{3619D5DB-38B7-43A1-8DCC-8E91E00EAE3D}"/>
    <cellStyle name="Comma 2 2 4" xfId="1774" xr:uid="{030BE81F-6F81-44E1-A352-D4535CF2F85F}"/>
    <cellStyle name="Comma 2 2 4 2" xfId="2716" xr:uid="{8348C8A9-146A-423D-95E5-4676D9524537}"/>
    <cellStyle name="Comma 2 2 5" xfId="133" xr:uid="{F93ED277-7041-4248-98F6-2DD237786780}"/>
    <cellStyle name="Comma 2 3" xfId="279" xr:uid="{B9A71D84-1315-4C1D-8D80-DDC96628B960}"/>
    <cellStyle name="Comma 20" xfId="280" xr:uid="{74E4FB78-A382-42AE-A62F-D489C52C9042}"/>
    <cellStyle name="Comma 20 2" xfId="281" xr:uid="{EFE6215E-490D-4653-9B5D-73F446D56E31}"/>
    <cellStyle name="Comma 20 3" xfId="282" xr:uid="{E1F45E90-FC31-4790-B3C0-E573C7215BDC}"/>
    <cellStyle name="Comma 200" xfId="283" xr:uid="{992BFA64-7EAE-4367-A0FB-3E7225CE4C69}"/>
    <cellStyle name="Comma 201" xfId="284" xr:uid="{9C159877-93DD-40DD-BFD8-362FF5ED07E4}"/>
    <cellStyle name="Comma 202" xfId="285" xr:uid="{F60EA602-0991-4C3E-A235-4D0A6F1F521B}"/>
    <cellStyle name="Comma 203" xfId="286" xr:uid="{4E1630A9-2198-41C0-80B3-3B4E11719BB7}"/>
    <cellStyle name="Comma 204" xfId="287" xr:uid="{32AE038A-0415-4E3C-A44B-68F435A8570F}"/>
    <cellStyle name="Comma 205" xfId="288" xr:uid="{9C6F444F-7F17-4027-99AF-A507EA9E4F97}"/>
    <cellStyle name="Comma 206" xfId="289" xr:uid="{273A57C6-B239-4D30-86EB-9A44EC5525D5}"/>
    <cellStyle name="Comma 207" xfId="290" xr:uid="{E3A706EA-0721-4287-BD38-DAD6DDAA72CF}"/>
    <cellStyle name="Comma 208" xfId="291" xr:uid="{6C5CFF5B-1F2D-48FA-8B60-47AD8A828092}"/>
    <cellStyle name="Comma 209" xfId="292" xr:uid="{87250323-F133-4802-8F3A-BE6C2304684A}"/>
    <cellStyle name="Comma 21" xfId="293" xr:uid="{8E962556-DADA-4FA4-BFD0-5085EC38614A}"/>
    <cellStyle name="Comma 210" xfId="294" xr:uid="{FC9856AB-D1F9-4112-861B-80C445122BE9}"/>
    <cellStyle name="Comma 211" xfId="295" xr:uid="{7F757C36-9D38-4990-970A-6322C6BFB785}"/>
    <cellStyle name="Comma 212" xfId="296" xr:uid="{585B68E4-FC5A-427F-A1AC-118C870992D4}"/>
    <cellStyle name="Comma 213" xfId="297" xr:uid="{DBDD9850-11A5-4B0C-B6D4-C3B4BE0A464F}"/>
    <cellStyle name="Comma 214" xfId="298" xr:uid="{15765929-267D-4C81-A461-B31396250C9C}"/>
    <cellStyle name="Comma 215" xfId="299" xr:uid="{68A49408-BF12-44BE-A5C9-79F68B786F3B}"/>
    <cellStyle name="Comma 216" xfId="300" xr:uid="{10CC9194-7B26-489C-B00A-B96A2164C02C}"/>
    <cellStyle name="Comma 217" xfId="301" xr:uid="{AEE266F7-E4A8-4374-B337-D2D210956698}"/>
    <cellStyle name="Comma 218" xfId="302" xr:uid="{73E3ABF0-67FA-4737-8576-05F793B0B6F4}"/>
    <cellStyle name="Comma 219" xfId="303" xr:uid="{90367ABB-2048-4E26-AA75-605807E094FC}"/>
    <cellStyle name="Comma 22" xfId="304" xr:uid="{BA359680-2EE3-446B-BFD2-6377850D1883}"/>
    <cellStyle name="Comma 220" xfId="305" xr:uid="{37927491-D2EB-463A-BADD-807A7C342D18}"/>
    <cellStyle name="Comma 221" xfId="306" xr:uid="{DE22AD80-9E54-42FD-BB16-D4BE0F052125}"/>
    <cellStyle name="Comma 222" xfId="307" xr:uid="{560F0CD1-5F2A-4BE8-8D53-54002911176B}"/>
    <cellStyle name="Comma 223" xfId="308" xr:uid="{E65E56E0-DEF7-4DD2-B910-8DDE83B51EAE}"/>
    <cellStyle name="Comma 224" xfId="309" xr:uid="{2C980AD1-5CFF-4C67-8E7D-810E411658C2}"/>
    <cellStyle name="Comma 225" xfId="310" xr:uid="{CB7E5DBF-ADFE-46E7-8F86-FBD21646D8CE}"/>
    <cellStyle name="Comma 226" xfId="311" xr:uid="{E07F8574-C3D2-480D-BF9D-3B681C6370DD}"/>
    <cellStyle name="Comma 227" xfId="312" xr:uid="{CEE35430-4227-47EA-9CAA-B95DC383F403}"/>
    <cellStyle name="Comma 228" xfId="313" xr:uid="{B30F76BE-8FC8-40DC-ABD6-260EA1E0425C}"/>
    <cellStyle name="Comma 229" xfId="314" xr:uid="{9E549644-C5B6-4FD3-B47E-C90C58EB26D1}"/>
    <cellStyle name="Comma 23" xfId="315" xr:uid="{D38840FD-D4EF-4B37-B4CE-D4DD21334FE9}"/>
    <cellStyle name="Comma 230" xfId="316" xr:uid="{EED57707-463B-4F99-94BF-8423C26202EC}"/>
    <cellStyle name="Comma 231" xfId="317" xr:uid="{53E02AD1-08B3-4331-8209-5D1F52F0EAB1}"/>
    <cellStyle name="Comma 232" xfId="318" xr:uid="{BE52D259-C214-4409-9594-9135FC69AD94}"/>
    <cellStyle name="Comma 233" xfId="319" xr:uid="{54F24D03-F7C6-403A-BC23-FE58964A3632}"/>
    <cellStyle name="Comma 234" xfId="320" xr:uid="{03CB63E8-7F19-44A5-86B6-976D3A76B82A}"/>
    <cellStyle name="Comma 235" xfId="321" xr:uid="{322500B5-DC9B-4C6D-AA08-3090F7656017}"/>
    <cellStyle name="Comma 236" xfId="322" xr:uid="{E3E3242D-1923-40E7-A8C0-7533039772FD}"/>
    <cellStyle name="Comma 237" xfId="323" xr:uid="{47DB0779-34F7-402C-BD76-AF26EF7ECF56}"/>
    <cellStyle name="Comma 238" xfId="324" xr:uid="{68D19C17-54BF-416C-8939-20228EE9F24E}"/>
    <cellStyle name="Comma 239" xfId="325" xr:uid="{4B105923-DA79-456B-93C9-CF15857DFD51}"/>
    <cellStyle name="Comma 24" xfId="326" xr:uid="{BFAB72BF-AB65-45F8-A0E3-6B3FC730A216}"/>
    <cellStyle name="Comma 240" xfId="1426" xr:uid="{C549FE74-2870-4A1D-A2A9-040A374ECA79}"/>
    <cellStyle name="Comma 240 2" xfId="2395" xr:uid="{268864B4-E274-4B59-B8F9-E8A379746C92}"/>
    <cellStyle name="Comma 241" xfId="1431" xr:uid="{38CFFB5D-BDCA-4117-830B-23D2F7ACAAB9}"/>
    <cellStyle name="Comma 241 2" xfId="2399" xr:uid="{DE930CAA-2796-46C8-9771-AB608A04587E}"/>
    <cellStyle name="Comma 242" xfId="1474" xr:uid="{82D54D10-857B-4006-BA51-0EA3F7FC3FD6}"/>
    <cellStyle name="Comma 242 2" xfId="2440" xr:uid="{75E91C73-649B-4E66-B9C1-A543C9A9CD83}"/>
    <cellStyle name="Comma 243" xfId="1478" xr:uid="{C6DFB517-A31D-43B4-ADB4-69E8AD161A1A}"/>
    <cellStyle name="Comma 243 2" xfId="2444" xr:uid="{3C826C72-1FF3-4762-9962-F13121CB0A68}"/>
    <cellStyle name="Comma 244" xfId="1493" xr:uid="{7063E676-B18B-4037-9AB3-82A55BA54DBD}"/>
    <cellStyle name="Comma 244 2" xfId="2459" xr:uid="{054C8604-C1F7-4F27-9895-76ADE79CDAD3}"/>
    <cellStyle name="Comma 245" xfId="1497" xr:uid="{48B71C56-B4F7-4098-8CA2-D997E25D6663}"/>
    <cellStyle name="Comma 245 2" xfId="2463" xr:uid="{C0ED5C87-7A67-43A5-A0F5-252029812B94}"/>
    <cellStyle name="Comma 246" xfId="1492" xr:uid="{E918E958-E99C-4B1B-AB26-1BE222391307}"/>
    <cellStyle name="Comma 246 2" xfId="2458" xr:uid="{C3DF4A1C-ACB1-4B53-92A6-42F03288BEAB}"/>
    <cellStyle name="Comma 247" xfId="1498" xr:uid="{D2A4BEC0-69FC-4984-99A3-709E1511327D}"/>
    <cellStyle name="Comma 247 2" xfId="2464" xr:uid="{DA8F3730-D597-46DD-9675-D605F3F3415A}"/>
    <cellStyle name="Comma 248" xfId="1494" xr:uid="{8E35C055-9A56-45E7-8192-1694FCA4F9EB}"/>
    <cellStyle name="Comma 248 2" xfId="2460" xr:uid="{7729AB11-042E-4BF3-ADC2-1BBD3BAFAA9E}"/>
    <cellStyle name="Comma 249" xfId="1499" xr:uid="{3158E7E3-D301-4D15-957C-5EFEF9FDFB15}"/>
    <cellStyle name="Comma 249 2" xfId="2465" xr:uid="{4E44A924-A34B-42BD-95A2-33949CBBF093}"/>
    <cellStyle name="Comma 25" xfId="327" xr:uid="{21DF322C-C88F-4E45-9622-AA103828C6AD}"/>
    <cellStyle name="Comma 250" xfId="1522" xr:uid="{3E901F5C-0320-455F-937D-17772183171F}"/>
    <cellStyle name="Comma 250 2" xfId="2488" xr:uid="{B711A1E9-A972-4609-8541-05FE1866EE6E}"/>
    <cellStyle name="Comma 251" xfId="1506" xr:uid="{3CD27E06-2E03-4D90-AC6E-05E73FCCC630}"/>
    <cellStyle name="Comma 251 2" xfId="2472" xr:uid="{C5905A10-5B34-41A4-9453-7F203728AF3D}"/>
    <cellStyle name="Comma 252" xfId="1523" xr:uid="{975C1F3D-2B6C-40B7-8CB2-AFB0CCF6B43E}"/>
    <cellStyle name="Comma 252 2" xfId="2489" xr:uid="{D8045A3F-BEFF-464B-827B-FA759B0B113B}"/>
    <cellStyle name="Comma 253" xfId="1507" xr:uid="{139B4250-F07A-4B24-8BA6-3560C6943BC3}"/>
    <cellStyle name="Comma 253 2" xfId="2473" xr:uid="{5BDB5FDA-D45C-422C-AEBE-F382E1A96936}"/>
    <cellStyle name="Comma 254" xfId="1524" xr:uid="{57C86458-F67E-492D-AE90-8A0AC7E27692}"/>
    <cellStyle name="Comma 254 2" xfId="2490" xr:uid="{5491DD6C-7AED-421E-B2C1-F79A2A8F1770}"/>
    <cellStyle name="Comma 255" xfId="1508" xr:uid="{7E6D535E-5545-4556-A363-92C9B1A1E08B}"/>
    <cellStyle name="Comma 255 2" xfId="2474" xr:uid="{AC12C215-A3FB-49B9-BAF1-C44B360182AA}"/>
    <cellStyle name="Comma 256" xfId="1525" xr:uid="{4233634E-E0EB-4EC8-BA1F-35B931C1A711}"/>
    <cellStyle name="Comma 256 2" xfId="2491" xr:uid="{AD1A2791-902F-41C7-8AF7-D89E9A9126DA}"/>
    <cellStyle name="Comma 257" xfId="1546" xr:uid="{D1CA6BC8-7632-48FB-A3EF-1BF6DF20B084}"/>
    <cellStyle name="Comma 257 2" xfId="2512" xr:uid="{0BC823B4-F17D-40BA-A2A8-06059860F092}"/>
    <cellStyle name="Comma 258" xfId="1551" xr:uid="{CDE0791D-3A6F-440A-92D4-AE654DDEE38A}"/>
    <cellStyle name="Comma 258 2" xfId="2517" xr:uid="{82D5997C-B532-42A1-BDAD-442CC306DA3E}"/>
    <cellStyle name="Comma 259" xfId="1545" xr:uid="{5377072F-302D-495A-AE98-C861697CAC16}"/>
    <cellStyle name="Comma 259 2" xfId="2511" xr:uid="{237B8768-A771-47C1-B869-26D10931A167}"/>
    <cellStyle name="Comma 26" xfId="328" xr:uid="{440B6129-AFCD-4CE5-823F-8E5A7A9438BF}"/>
    <cellStyle name="Comma 260" xfId="1552" xr:uid="{EB110F1F-4E7B-410D-B7F4-4943B907FB93}"/>
    <cellStyle name="Comma 260 2" xfId="2518" xr:uid="{82A3BC04-A553-4C12-AFA6-9F83F58928D7}"/>
    <cellStyle name="Comma 261" xfId="1547" xr:uid="{2BC971C8-CA7E-4846-A987-2B3DDA44276C}"/>
    <cellStyle name="Comma 261 2" xfId="2513" xr:uid="{26632690-F069-464C-B7B4-14473E4768DB}"/>
    <cellStyle name="Comma 262" xfId="1553" xr:uid="{3529C5EA-DFF1-44AB-9044-EDAE1B774FFE}"/>
    <cellStyle name="Comma 262 2" xfId="2519" xr:uid="{95BE6316-3D8F-438F-848E-4EE85C58EE5F}"/>
    <cellStyle name="Comma 263" xfId="1548" xr:uid="{ADF2023B-54D5-489E-92E1-7DF85797F82B}"/>
    <cellStyle name="Comma 263 2" xfId="2514" xr:uid="{85EAA6C5-1802-4CA5-8C78-0ACFDCDE9F54}"/>
    <cellStyle name="Comma 264" xfId="1563" xr:uid="{508552BF-D332-491E-921A-185981806F6C}"/>
    <cellStyle name="Comma 264 2" xfId="2529" xr:uid="{DEA4CF90-122E-49C6-8585-6AEC4C016B80}"/>
    <cellStyle name="Comma 265" xfId="1566" xr:uid="{41F455FF-02E9-4E11-BF6A-A61510BC2583}"/>
    <cellStyle name="Comma 265 2" xfId="2532" xr:uid="{B5096EE0-2E1F-4B19-BD55-58E04EB2E9AD}"/>
    <cellStyle name="Comma 266" xfId="1567" xr:uid="{E1B64DED-FFD0-4B43-8E25-8B56472193D0}"/>
    <cellStyle name="Comma 266 2" xfId="2533" xr:uid="{C47FF88A-E2C1-45FA-9BB1-1E9EDD62B7FD}"/>
    <cellStyle name="Comma 267" xfId="1568" xr:uid="{F32275AA-A0D0-44E5-976B-7C34AC46CA40}"/>
    <cellStyle name="Comma 267 2" xfId="2534" xr:uid="{94879034-D399-4923-9A2D-90F94ACBA8D2}"/>
    <cellStyle name="Comma 268" xfId="1570" xr:uid="{A9E6067B-34AF-4764-8397-9257CD0E34F3}"/>
    <cellStyle name="Comma 268 2" xfId="2536" xr:uid="{1408BAAD-E601-4928-AA57-626E49D5D0EF}"/>
    <cellStyle name="Comma 269" xfId="1560" xr:uid="{90DE08B4-DE0B-43B5-8C65-F05E748C9525}"/>
    <cellStyle name="Comma 269 2" xfId="2526" xr:uid="{565B0AD5-B276-47F1-93C8-9EA806B58AA6}"/>
    <cellStyle name="Comma 27" xfId="329" xr:uid="{513DAE39-0B7B-4E1E-BAFD-569DB5D50D3D}"/>
    <cellStyle name="Comma 270" xfId="1573" xr:uid="{964A6938-D695-4610-80A6-4C96A32E5698}"/>
    <cellStyle name="Comma 270 2" xfId="2539" xr:uid="{DCDAFD2D-31E5-4B1D-83C7-EE3CFE51EE50}"/>
    <cellStyle name="Comma 271" xfId="1574" xr:uid="{9E9C5BB8-01B6-4444-99D8-F92FEAD01087}"/>
    <cellStyle name="Comma 271 2" xfId="2540" xr:uid="{10A805BA-3AF2-4FCE-B766-65DC2B13E347}"/>
    <cellStyle name="Comma 272" xfId="1589" xr:uid="{E1C75671-B271-4E71-BD98-5B8B07D322C9}"/>
    <cellStyle name="Comma 272 2" xfId="2555" xr:uid="{0E903C37-020B-4DB2-A96B-DFE1757BE74F}"/>
    <cellStyle name="Comma 273" xfId="1600" xr:uid="{A675D7C1-D617-4A55-BE2E-80EF609353FD}"/>
    <cellStyle name="Comma 273 2" xfId="2566" xr:uid="{5AA72778-7B3F-41BF-B457-DF60E5486845}"/>
    <cellStyle name="Comma 274" xfId="1588" xr:uid="{EF4ABF58-F5B7-45A8-8934-BE0E59B18EDA}"/>
    <cellStyle name="Comma 274 2" xfId="2554" xr:uid="{1B14CA74-5D58-4EA4-8B28-A5F82AAE3819}"/>
    <cellStyle name="Comma 275" xfId="1601" xr:uid="{0379B81B-DBAF-4A8F-BE11-1F731E64A3D2}"/>
    <cellStyle name="Comma 275 2" xfId="2567" xr:uid="{AF5822C6-2DF9-41EA-8686-72DBC288A265}"/>
    <cellStyle name="Comma 276" xfId="1590" xr:uid="{E696281B-8591-45E5-BF57-5375D0F52851}"/>
    <cellStyle name="Comma 276 2" xfId="2556" xr:uid="{1B356F7F-7607-4E44-90DA-585ADFBE7B6E}"/>
    <cellStyle name="Comma 277" xfId="1602" xr:uid="{405BB0BE-C6B1-4134-AC1C-0BD6148BBEBC}"/>
    <cellStyle name="Comma 277 2" xfId="2568" xr:uid="{A6F8CE0A-0110-4586-BB5A-9445FE5A7F17}"/>
    <cellStyle name="Comma 278" xfId="1591" xr:uid="{4D94EA21-5455-42F9-B593-16B800C91630}"/>
    <cellStyle name="Comma 278 2" xfId="2557" xr:uid="{B9B803F6-3AB1-4D75-871E-26609942AAB6}"/>
    <cellStyle name="Comma 279" xfId="1603" xr:uid="{10AA05EC-0A8F-424D-829C-628E955F9497}"/>
    <cellStyle name="Comma 279 2" xfId="2569" xr:uid="{A33C43A7-EC12-488F-B34A-713C33379EDE}"/>
    <cellStyle name="Comma 28" xfId="330" xr:uid="{B453E7AB-C9DC-4859-B802-783F539B1850}"/>
    <cellStyle name="Comma 280" xfId="1592" xr:uid="{5AA3B33C-6526-4622-BFC8-4359797DCE29}"/>
    <cellStyle name="Comma 280 2" xfId="2558" xr:uid="{A748D458-1BF2-4F93-AB97-A3D4CB513441}"/>
    <cellStyle name="Comma 281" xfId="1604" xr:uid="{22901DD1-D31C-4AC5-954D-9E1189E43D0B}"/>
    <cellStyle name="Comma 281 2" xfId="2570" xr:uid="{DD81375E-32D1-49C8-BA87-18248219030E}"/>
    <cellStyle name="Comma 282" xfId="1593" xr:uid="{30BE2FD8-8277-465C-B426-2ACFCA3E03CF}"/>
    <cellStyle name="Comma 282 2" xfId="2559" xr:uid="{32628EFE-4095-4EDE-A7A0-F36D0CBC1A2C}"/>
    <cellStyle name="Comma 283" xfId="1605" xr:uid="{8038CD7D-9C3F-4DBB-A097-42A48ACCF9BB}"/>
    <cellStyle name="Comma 283 2" xfId="2571" xr:uid="{0A2EAAB1-DAA9-4118-AE35-3ADD10ED84B5}"/>
    <cellStyle name="Comma 284" xfId="1594" xr:uid="{A9106C2A-D85A-481C-879E-3A1231D82223}"/>
    <cellStyle name="Comma 284 2" xfId="2560" xr:uid="{3BA9DF3C-B558-42D6-B442-686AD26F9281}"/>
    <cellStyle name="Comma 285" xfId="1606" xr:uid="{FF41C84B-6D16-433D-BF09-E1615B217673}"/>
    <cellStyle name="Comma 285 2" xfId="2572" xr:uid="{DC813B51-64C9-442D-8B79-B0FCF7616277}"/>
    <cellStyle name="Comma 286" xfId="1595" xr:uid="{EC8223DB-08AE-4B7A-8A5F-4466A4E20ECA}"/>
    <cellStyle name="Comma 286 2" xfId="2561" xr:uid="{4821B8D8-EB41-47F6-933B-501E2A9AF26E}"/>
    <cellStyle name="Comma 287" xfId="1607" xr:uid="{90137D96-F5E7-4431-8872-8D88C5019E36}"/>
    <cellStyle name="Comma 287 2" xfId="2573" xr:uid="{92D18BFA-E718-471A-B55B-E6FAAF5CB24D}"/>
    <cellStyle name="Comma 288" xfId="1596" xr:uid="{B2E62ED4-7344-464B-A801-62F2F5C02501}"/>
    <cellStyle name="Comma 288 2" xfId="2562" xr:uid="{743D9D4E-6E49-4770-8BF3-B1ADB8A6E014}"/>
    <cellStyle name="Comma 289" xfId="1608" xr:uid="{7C5679F6-E262-433D-AB37-6E253458E537}"/>
    <cellStyle name="Comma 289 2" xfId="2574" xr:uid="{B2B4BD75-FFCD-4DDB-8161-8970AA09725F}"/>
    <cellStyle name="Comma 29" xfId="331" xr:uid="{141CB8EF-55F5-4E49-9664-14B347222DC3}"/>
    <cellStyle name="Comma 290" xfId="1597" xr:uid="{4896FBEA-AA8D-4905-AB6A-9E05FD3BE7F7}"/>
    <cellStyle name="Comma 290 2" xfId="2563" xr:uid="{BD1197D7-F0EE-4790-83F8-A6DCCCBE2DAF}"/>
    <cellStyle name="Comma 291" xfId="1609" xr:uid="{E10EF5F8-7353-4F6E-A0B1-87239B5A00F4}"/>
    <cellStyle name="Comma 291 2" xfId="2575" xr:uid="{CFCB635E-CFD2-4329-8313-52F6583E97D5}"/>
    <cellStyle name="Comma 292" xfId="1654" xr:uid="{A326D4AA-C25C-498B-9D18-13EB07DD5E63}"/>
    <cellStyle name="Comma 292 2" xfId="2620" xr:uid="{87B068F6-C8A7-4421-8EA1-B540A8701381}"/>
    <cellStyle name="Comma 293" xfId="1638" xr:uid="{C4344935-0825-4D84-8A8D-DDBE4E8A8C49}"/>
    <cellStyle name="Comma 293 2" xfId="2604" xr:uid="{8956D7F9-BE48-42C8-AA0A-E194D3D100E3}"/>
    <cellStyle name="Comma 294" xfId="1631" xr:uid="{B7A7A979-94DA-4A65-BFAE-8A4325C9EEEB}"/>
    <cellStyle name="Comma 294 2" xfId="2597" xr:uid="{4785A884-1DCD-42C4-BB9F-65B3D93A87B3}"/>
    <cellStyle name="Comma 295" xfId="1639" xr:uid="{70EE1F21-8EED-426C-8226-17F358B2430B}"/>
    <cellStyle name="Comma 295 2" xfId="2605" xr:uid="{6811F246-8B8D-460B-99E8-A9A5E297A5CA}"/>
    <cellStyle name="Comma 296" xfId="1661" xr:uid="{25F57851-0DB3-4479-A711-479C34C9D76F}"/>
    <cellStyle name="Comma 296 2" xfId="2627" xr:uid="{90FD9599-3C1E-4E65-9179-F5D7AF145B08}"/>
    <cellStyle name="Comma 297" xfId="1663" xr:uid="{E29B4AB7-35FE-4E8F-8D31-BEE03F29A7B6}"/>
    <cellStyle name="Comma 297 2" xfId="2629" xr:uid="{7F177DF3-2A5B-43A5-B635-991108E8E753}"/>
    <cellStyle name="Comma 298" xfId="1633" xr:uid="{0DE84947-8BC9-43C6-8F01-D88390C6F3D1}"/>
    <cellStyle name="Comma 298 2" xfId="2599" xr:uid="{B84FD73F-038A-4FF3-A8F0-E488B62E2FFD}"/>
    <cellStyle name="Comma 299" xfId="1669" xr:uid="{8460C075-650D-4441-BAEE-3F23FB731D14}"/>
    <cellStyle name="Comma 299 2" xfId="2635" xr:uid="{CF54A316-1349-4B1A-A320-C12FFA78A5EE}"/>
    <cellStyle name="Comma 3" xfId="82" xr:uid="{78BCFED3-42DB-48BA-8F38-ACA866BF4072}"/>
    <cellStyle name="Comma 3 2" xfId="333" xr:uid="{014A1F55-7E5B-4D71-BE4D-43EDE5D3DF34}"/>
    <cellStyle name="Comma 3 2 2" xfId="334" xr:uid="{00FAD628-79F2-434F-AA16-19CAE4064E78}"/>
    <cellStyle name="Comma 3 2 3" xfId="962" xr:uid="{5FCCB663-1431-49B3-8DE3-A159FB5F7027}"/>
    <cellStyle name="Comma 3 2 4" xfId="1816" xr:uid="{4D0F52DC-287C-4BE8-BBD4-F67B8A1B11BA}"/>
    <cellStyle name="Comma 3 2 4 2" xfId="2747" xr:uid="{242AABD4-2BA3-4549-BAB5-9641C1B1D500}"/>
    <cellStyle name="Comma 3 3" xfId="335" xr:uid="{6C96596E-0BA3-446F-A404-E0483DA9CD0B}"/>
    <cellStyle name="Comma 3 4" xfId="336" xr:uid="{52A483F9-371B-4CB4-BBDF-448E2F3F90BD}"/>
    <cellStyle name="Comma 3 5" xfId="337" xr:uid="{FC6AD67D-14CD-49C1-A2D0-91191A96BBD7}"/>
    <cellStyle name="Comma 3 6" xfId="332" xr:uid="{F1002457-7DF0-4CB3-808C-4C40607C1A7B}"/>
    <cellStyle name="Comma 3 7" xfId="1780" xr:uid="{F16018A5-F14E-432F-942E-24889ED43523}"/>
    <cellStyle name="Comma 3 7 2" xfId="2719" xr:uid="{1D8A405E-B3EB-4AF5-9BF9-E51D5DE4B494}"/>
    <cellStyle name="Comma 30" xfId="338" xr:uid="{47631192-55B1-4C33-A594-096245323998}"/>
    <cellStyle name="Comma 300" xfId="1670" xr:uid="{A4F3C07E-20DF-4D77-96A8-066FD2BBF933}"/>
    <cellStyle name="Comma 300 2" xfId="2636" xr:uid="{9B008BA0-F2F6-4E0F-9434-3FC5723993AD}"/>
    <cellStyle name="Comma 301" xfId="1671" xr:uid="{E9C7D886-0D0E-46CB-AB0B-FE71512285F4}"/>
    <cellStyle name="Comma 301 2" xfId="2637" xr:uid="{83CCA301-CBD3-47A5-AE9B-89515B889662}"/>
    <cellStyle name="Comma 302" xfId="1672" xr:uid="{D9AE8ABF-DDC0-454F-86BF-6B7E8BB7CD4E}"/>
    <cellStyle name="Comma 302 2" xfId="2638" xr:uid="{203D87D4-FFAE-4278-9B51-31833B07FF5E}"/>
    <cellStyle name="Comma 303" xfId="1673" xr:uid="{EDDC8D5C-6366-400C-9BB9-A60C943521C3}"/>
    <cellStyle name="Comma 303 2" xfId="2639" xr:uid="{035D1420-684B-4294-B7EA-6DBF7D5AC77F}"/>
    <cellStyle name="Comma 304" xfId="1674" xr:uid="{3B54C3ED-DBEA-4A32-98EF-489838C6CF59}"/>
    <cellStyle name="Comma 304 2" xfId="2640" xr:uid="{FE50D435-19A4-43BE-AD5A-4916F619739B}"/>
    <cellStyle name="Comma 305" xfId="1675" xr:uid="{49901971-C002-4F96-9F7E-236D5FA6F2FE}"/>
    <cellStyle name="Comma 305 2" xfId="2641" xr:uid="{1DAA02AA-4B26-4789-A37F-CD1648CE63EE}"/>
    <cellStyle name="Comma 306" xfId="1676" xr:uid="{2250B154-FCB0-4EE0-BE7B-FC3B830606F6}"/>
    <cellStyle name="Comma 306 2" xfId="2642" xr:uid="{ADD89621-A9CC-4C4F-A76C-AF3B5BA2FC21}"/>
    <cellStyle name="Comma 307" xfId="1677" xr:uid="{E925A079-291E-4B46-B9B9-92F5F0A162F2}"/>
    <cellStyle name="Comma 307 2" xfId="2643" xr:uid="{BEA09C79-61AC-4424-BA93-0A052D03183C}"/>
    <cellStyle name="Comma 308" xfId="1680" xr:uid="{7C05522A-C228-4D47-9EEC-17966A601B7C}"/>
    <cellStyle name="Comma 308 2" xfId="2646" xr:uid="{BE45FA4D-9B83-4DA9-8E28-14681AB8351E}"/>
    <cellStyle name="Comma 309" xfId="1691" xr:uid="{6E784E80-38E8-45F3-9DE5-568DE6B23C26}"/>
    <cellStyle name="Comma 309 2" xfId="2657" xr:uid="{7579FEB8-BCAF-457A-9670-8C9B9C1DF982}"/>
    <cellStyle name="Comma 31" xfId="339" xr:uid="{EEAA5633-9FD1-4B9A-8089-58E033A543B2}"/>
    <cellStyle name="Comma 310" xfId="1710" xr:uid="{C407EF3F-E566-4F82-A092-0EA4088F92B9}"/>
    <cellStyle name="Comma 310 2" xfId="2676" xr:uid="{16B47D07-F447-4EB3-8B99-F8487496BB03}"/>
    <cellStyle name="Comma 311" xfId="1681" xr:uid="{E0003675-68BB-4748-8983-732789012B08}"/>
    <cellStyle name="Comma 311 2" xfId="2647" xr:uid="{C046A3D5-9ED7-4F32-81B8-28D86B563516}"/>
    <cellStyle name="Comma 312" xfId="1708" xr:uid="{C2236F13-12D4-44E3-9E2E-2E2715A10A31}"/>
    <cellStyle name="Comma 312 2" xfId="2674" xr:uid="{E099E9F9-9326-43DB-8176-F3238B0E19C1}"/>
    <cellStyle name="Comma 313" xfId="1690" xr:uid="{2B0C8C21-F72F-4A9B-8F33-3723BBFD3B7A}"/>
    <cellStyle name="Comma 313 2" xfId="2656" xr:uid="{6ED797C5-AE04-4666-BDDD-BC937B9930D2}"/>
    <cellStyle name="Comma 314" xfId="1699" xr:uid="{57BF5BCE-0228-42FC-B96B-47795B0EF2B9}"/>
    <cellStyle name="Comma 314 2" xfId="2665" xr:uid="{222A0126-B21F-4729-9600-17ED3EE45FBB}"/>
    <cellStyle name="Comma 315" xfId="1686" xr:uid="{91846D2C-9236-493F-B189-CB47ECD2A7D7}"/>
    <cellStyle name="Comma 315 2" xfId="2652" xr:uid="{3D080B20-98BB-4C75-BE78-56163CC1A49E}"/>
    <cellStyle name="Comma 316" xfId="1692" xr:uid="{5FB37929-D349-40BA-9D2D-C968473AF31F}"/>
    <cellStyle name="Comma 316 2" xfId="2658" xr:uid="{FBCE70A6-D7F1-4332-A0F9-7C4D82AE62EE}"/>
    <cellStyle name="Comma 317" xfId="1702" xr:uid="{F8B613F6-5569-4F0C-9BDB-0A7A840FE595}"/>
    <cellStyle name="Comma 317 2" xfId="2668" xr:uid="{FDBFF2EA-C557-49A4-890F-727A79C9982F}"/>
    <cellStyle name="Comma 318" xfId="1712" xr:uid="{42EF9E93-E3CB-4517-82CB-71473AE682D6}"/>
    <cellStyle name="Comma 318 2" xfId="2678" xr:uid="{0DB9C1A6-FC17-409B-8072-E1032F48448A}"/>
    <cellStyle name="Comma 319" xfId="1682" xr:uid="{6225068F-514D-40DA-80A1-A5E1D85D9B0B}"/>
    <cellStyle name="Comma 319 2" xfId="2648" xr:uid="{D5014CAF-4477-4B08-A13A-A799D7CAF1AA}"/>
    <cellStyle name="Comma 32" xfId="340" xr:uid="{57C9612B-7482-456E-B71B-FD76AAACE81E}"/>
    <cellStyle name="Comma 320" xfId="1711" xr:uid="{D7635FF4-12BB-4AB4-836A-F69B161EAC72}"/>
    <cellStyle name="Comma 320 2" xfId="2677" xr:uid="{62531F4E-34EE-4132-8C63-FA59ACA43E75}"/>
    <cellStyle name="Comma 321" xfId="1685" xr:uid="{D7E78DFB-6F72-4985-A03F-537636C0139F}"/>
    <cellStyle name="Comma 321 2" xfId="2651" xr:uid="{375E432C-6555-4C17-9EC3-4132FAED3424}"/>
    <cellStyle name="Comma 322" xfId="1709" xr:uid="{3657EED9-CA83-481E-A5B4-C44FD46EACD2}"/>
    <cellStyle name="Comma 322 2" xfId="2675" xr:uid="{78A54495-06CA-4CF8-ABA8-A20E0483E7A3}"/>
    <cellStyle name="Comma 323" xfId="1684" xr:uid="{69A6DCE8-59E9-4D67-8716-99C7D8E3E1D5}"/>
    <cellStyle name="Comma 323 2" xfId="2650" xr:uid="{D8C94FE6-AE0A-4474-8674-DD715D41F251}"/>
    <cellStyle name="Comma 324" xfId="1707" xr:uid="{6C68B584-3F0B-462C-B59A-86B01319E41A}"/>
    <cellStyle name="Comma 324 2" xfId="2673" xr:uid="{79D74EA8-F126-4CCB-9AD4-A8CF89DC7BA4}"/>
    <cellStyle name="Comma 325" xfId="1687" xr:uid="{DADFAAC5-44D3-4282-B570-832B56058790}"/>
    <cellStyle name="Comma 325 2" xfId="2653" xr:uid="{8580214B-3157-4C17-9992-84BEA6EAEB69}"/>
    <cellStyle name="Comma 326" xfId="80" xr:uid="{89A4450F-1626-4294-8003-0C3489471E4F}"/>
    <cellStyle name="Comma 327" xfId="145" xr:uid="{F2D3B1EA-EEE9-4A7A-ABEC-1BEBA2D5F5DA}"/>
    <cellStyle name="Comma 328" xfId="1742" xr:uid="{33C3E883-85B6-4893-937D-2735DC1A4088}"/>
    <cellStyle name="Comma 329" xfId="1751" xr:uid="{749F524C-324C-4E5A-980F-16E7E050BC2D}"/>
    <cellStyle name="Comma 33" xfId="341" xr:uid="{CEF63CD0-34F9-4D3E-90FC-5FFB6D00B2C3}"/>
    <cellStyle name="Comma 330" xfId="1756" xr:uid="{83950AF2-7271-4C7B-BD4D-56AC32597B88}"/>
    <cellStyle name="Comma 331" xfId="1750" xr:uid="{CE4F369D-0A0D-4CA1-A7B1-75653656A486}"/>
    <cellStyle name="Comma 332" xfId="1748" xr:uid="{B5435C6A-36E9-42AD-BE86-0A2D186E2C19}"/>
    <cellStyle name="Comma 333" xfId="1745" xr:uid="{5A3190A8-6394-4B9B-ADB3-3872F24AE32F}"/>
    <cellStyle name="Comma 334" xfId="71" xr:uid="{BF342DCF-7C18-43C6-9EE3-7D261B7E5DCD}"/>
    <cellStyle name="Comma 334 2" xfId="1893" xr:uid="{EA198DC9-CE58-450C-B694-F1551665C1D3}"/>
    <cellStyle name="Comma 335" xfId="72" xr:uid="{F214C43C-2864-4E01-B333-8839F7675DCB}"/>
    <cellStyle name="Comma 335 2" xfId="1894" xr:uid="{6CAE17BD-D243-4546-8ECB-CBF3BD3188EF}"/>
    <cellStyle name="Comma 336" xfId="78" xr:uid="{7A654D98-B487-4201-9AC6-CA697054A924}"/>
    <cellStyle name="Comma 336 2" xfId="1898" xr:uid="{65FFB59B-CEF7-4CE6-9F6C-C03D930323B1}"/>
    <cellStyle name="Comma 337" xfId="1762" xr:uid="{14802C0E-7666-4E2D-9A29-FC529DC843BD}"/>
    <cellStyle name="Comma 337 2" xfId="2709" xr:uid="{8FA065C1-A104-48AC-869D-AD08A3EC2AEA}"/>
    <cellStyle name="Comma 338" xfId="1772" xr:uid="{9B5E3A29-0927-4091-90A9-F64DDBC959D6}"/>
    <cellStyle name="Comma 339" xfId="1856" xr:uid="{1DE81B7D-056D-40A0-92F2-AF4F6F8EFC66}"/>
    <cellStyle name="Comma 339 2" xfId="2777" xr:uid="{5BB6A0DB-6CB4-4EB5-9D08-AE3C56026F82}"/>
    <cellStyle name="Comma 34" xfId="342" xr:uid="{AFD082F9-02FB-4C69-9EBF-EE15E9038819}"/>
    <cellStyle name="Comma 340" xfId="1859" xr:uid="{5F42C93C-CC4F-44B8-A831-FD22E913B789}"/>
    <cellStyle name="Comma 340 2" xfId="2780" xr:uid="{6ADDF431-5E86-422E-9F5D-B7478D4D3C99}"/>
    <cellStyle name="Comma 35" xfId="343" xr:uid="{E494EF8E-A1A1-43A0-BDA8-16621B5DB7AC}"/>
    <cellStyle name="Comma 36" xfId="344" xr:uid="{6F1EA300-084C-4692-9FD5-BF975F285462}"/>
    <cellStyle name="Comma 37" xfId="345" xr:uid="{F99A30C2-2750-4CA6-99D8-FC302CD9A6D3}"/>
    <cellStyle name="Comma 38" xfId="346" xr:uid="{14B56F34-E51C-4882-98F1-1A721D07FEB3}"/>
    <cellStyle name="Comma 39" xfId="347" xr:uid="{B5B05C64-9C5B-4CD1-ACB9-E37EB3F5B3AA}"/>
    <cellStyle name="Comma 4" xfId="132" xr:uid="{661A9B3F-D3C2-4381-BBD8-BB4D438D7AA4}"/>
    <cellStyle name="Comma 4 2" xfId="349" xr:uid="{52C4C613-734F-41C8-A523-089AB27EAF47}"/>
    <cellStyle name="Comma 4 3" xfId="350" xr:uid="{65E04A68-98FF-489A-825F-377446033F12}"/>
    <cellStyle name="Comma 4 4" xfId="351" xr:uid="{279117CA-5B8A-4F32-ACF1-1548B0726F67}"/>
    <cellStyle name="Comma 4 5" xfId="348" xr:uid="{DA300947-7D76-4179-85DD-4D9324817AF9}"/>
    <cellStyle name="Comma 4 6" xfId="1793" xr:uid="{8C8458D9-D241-46CD-B755-A517E8E74EB2}"/>
    <cellStyle name="Comma 4 6 2" xfId="2730" xr:uid="{6DF56D9F-37D4-468C-8DB6-5ABD3DF391F7}"/>
    <cellStyle name="Comma 40" xfId="352" xr:uid="{F8123525-773A-49E9-8590-F247163404DB}"/>
    <cellStyle name="Comma 41" xfId="353" xr:uid="{5DAABBA4-6592-4CD6-B531-5F4E4422EF39}"/>
    <cellStyle name="Comma 42" xfId="354" xr:uid="{DE6D1185-4186-4344-A428-CB692C90B96A}"/>
    <cellStyle name="Comma 43" xfId="355" xr:uid="{6D661D52-6B49-4A92-BA67-4A098E3EB83B}"/>
    <cellStyle name="Comma 44" xfId="356" xr:uid="{5EF98AE2-1206-448A-AE1F-6F9294AE39C9}"/>
    <cellStyle name="Comma 45" xfId="357" xr:uid="{5AF21E39-E2CC-4298-A992-18A3A931A017}"/>
    <cellStyle name="Comma 46" xfId="358" xr:uid="{A1C7559E-937A-4A88-BD1C-0E1090407DB4}"/>
    <cellStyle name="Comma 47" xfId="359" xr:uid="{F4C9180C-17AE-483B-91FD-82388D85B283}"/>
    <cellStyle name="Comma 48" xfId="360" xr:uid="{5C71373C-94B7-469B-8CE1-56F13DD099AC}"/>
    <cellStyle name="Comma 49" xfId="361" xr:uid="{7290F542-F4D5-4762-AD9E-F020B9D0151F}"/>
    <cellStyle name="Comma 5" xfId="140" xr:uid="{0F44C75C-2900-4C13-9E38-1F83321F08F1}"/>
    <cellStyle name="Comma 5 2" xfId="363" xr:uid="{90AF842A-435C-4171-BE37-F9982B66735D}"/>
    <cellStyle name="Comma 5 3" xfId="364" xr:uid="{3287128B-040E-4247-87F8-A7ACA5FC188C}"/>
    <cellStyle name="Comma 5 4" xfId="362" xr:uid="{25206C36-6F6E-4A57-A7F4-85319F7D0814}"/>
    <cellStyle name="Comma 5 5" xfId="1810" xr:uid="{2F607432-CB0C-4A53-9733-932C3DCF30E7}"/>
    <cellStyle name="Comma 5 6" xfId="1901" xr:uid="{F4E7D904-53E8-4B96-AF85-0F925091E5E1}"/>
    <cellStyle name="Comma 50" xfId="365" xr:uid="{A9DB934D-A43F-4C2E-9FA4-790DF5EB6E57}"/>
    <cellStyle name="Comma 51" xfId="366" xr:uid="{8A08AF6E-A183-4F7F-8785-6CB22737F82D}"/>
    <cellStyle name="Comma 52" xfId="367" xr:uid="{A58D8443-4817-42A8-ADFB-2ADC8DE7C577}"/>
    <cellStyle name="Comma 53" xfId="368" xr:uid="{5FEDAB5F-69FC-456A-922B-123EBA62E9C4}"/>
    <cellStyle name="Comma 54" xfId="369" xr:uid="{CF08E643-C0FB-4B07-9820-503BC6E835B7}"/>
    <cellStyle name="Comma 55" xfId="370" xr:uid="{01D7B636-4C1D-4C66-8DD0-1B171FE29C14}"/>
    <cellStyle name="Comma 56" xfId="371" xr:uid="{5518AEF6-23D2-40E1-9B2B-B21D1EC11426}"/>
    <cellStyle name="Comma 57" xfId="372" xr:uid="{8F46786B-0524-48E5-B4D5-9448D2DE16DA}"/>
    <cellStyle name="Comma 58" xfId="373" xr:uid="{035D89BB-DB37-4EEC-914F-61336BAB7B96}"/>
    <cellStyle name="Comma 59" xfId="374" xr:uid="{5649E7FA-895B-4FBA-85F9-6DDDC2AF9E2B}"/>
    <cellStyle name="Comma 6" xfId="143" xr:uid="{74FCB821-4129-4677-86E8-F17E2608BE95}"/>
    <cellStyle name="Comma 6 2" xfId="376" xr:uid="{761BF50E-F5CE-4850-AD89-5CD77A17E13F}"/>
    <cellStyle name="Comma 6 3" xfId="377" xr:uid="{6781B8B4-D865-4E93-8BE1-1D8F24B2CC44}"/>
    <cellStyle name="Comma 6 4" xfId="375" xr:uid="{9797AE4E-AB7D-4619-AE77-F5820347F376}"/>
    <cellStyle name="Comma 6 5" xfId="1829" xr:uid="{D9DFE1A9-BBBF-465A-83AA-F8DB17D34AC7}"/>
    <cellStyle name="Comma 6 6" xfId="1904" xr:uid="{8E5CC200-E5DE-490E-9DAC-9BE3E24FD9A3}"/>
    <cellStyle name="Comma 60" xfId="378" xr:uid="{8F30A762-106F-4C21-9589-D41E88B3D1C5}"/>
    <cellStyle name="Comma 61" xfId="379" xr:uid="{DE5B9EB2-43B5-4A43-BEC7-B15658BE3AE2}"/>
    <cellStyle name="Comma 62" xfId="380" xr:uid="{DB8A474B-8CA3-47E0-9A09-CF459AACDA6A}"/>
    <cellStyle name="Comma 63" xfId="381" xr:uid="{52D0252F-09E1-4630-86B9-47762ED5DD00}"/>
    <cellStyle name="Comma 64" xfId="382" xr:uid="{E89BE847-50F5-49C0-A28E-7C9E72B3B520}"/>
    <cellStyle name="Comma 65" xfId="383" xr:uid="{1A849E07-1C2B-4914-93A2-CD02072F188F}"/>
    <cellStyle name="Comma 66" xfId="384" xr:uid="{4D9E4AED-0323-44FB-AE5F-8879D46C3445}"/>
    <cellStyle name="Comma 67" xfId="385" xr:uid="{F82625E1-5CD1-49D5-82BC-9EBB7BEF9101}"/>
    <cellStyle name="Comma 68" xfId="386" xr:uid="{76A805E1-E856-4BB4-8F6C-5917018B7195}"/>
    <cellStyle name="Comma 69" xfId="387" xr:uid="{02886BB5-CC9A-4849-B15F-004AE53C89AE}"/>
    <cellStyle name="Comma 7" xfId="388" xr:uid="{5D3E75A0-418C-41D8-AE42-C4756F7288D4}"/>
    <cellStyle name="Comma 7 2" xfId="389" xr:uid="{DD17D439-71A9-40EC-9F79-561439A6197D}"/>
    <cellStyle name="Comma 7 3" xfId="390" xr:uid="{A6E61FE1-CB22-46C2-BF33-64742CEF79A4}"/>
    <cellStyle name="Comma 70" xfId="391" xr:uid="{ED614D6E-5329-48DE-8E3F-2A1CB19F977A}"/>
    <cellStyle name="Comma 71" xfId="392" xr:uid="{58510EEB-6C8B-4E4D-B444-11381EFE636F}"/>
    <cellStyle name="Comma 72" xfId="393" xr:uid="{1F95F72C-ECDE-496A-9A8A-1A7D8DDB281C}"/>
    <cellStyle name="Comma 73" xfId="394" xr:uid="{A3A6F68C-41E0-4EDD-A49F-C52355D31C79}"/>
    <cellStyle name="Comma 74" xfId="395" xr:uid="{7FE31DAC-21F1-45C5-90F3-E3A31B839C38}"/>
    <cellStyle name="Comma 75" xfId="396" xr:uid="{5E52757F-23E8-4F4F-8C0A-1E265FD2BF12}"/>
    <cellStyle name="Comma 76" xfId="397" xr:uid="{C3FDEDFB-B49B-4065-A9A7-9916245EF286}"/>
    <cellStyle name="Comma 77" xfId="398" xr:uid="{10045F3B-3078-4FD1-9532-D0908A343881}"/>
    <cellStyle name="Comma 78" xfId="399" xr:uid="{0834164E-A413-4323-A4E6-0BE70051DB8D}"/>
    <cellStyle name="Comma 79" xfId="400" xr:uid="{4A616262-53E7-4B00-9B2D-23A73E6C40F8}"/>
    <cellStyle name="Comma 8" xfId="401" xr:uid="{A415EDFB-0130-4A33-A2A5-486C71D4D81F}"/>
    <cellStyle name="Comma 8 2" xfId="402" xr:uid="{9AF8D40B-2F11-4FA9-BF3C-7C592CA1F934}"/>
    <cellStyle name="Comma 8 3" xfId="403" xr:uid="{68EDD289-E56E-4446-B24A-1E49FDDA4FDC}"/>
    <cellStyle name="Comma 80" xfId="404" xr:uid="{28C44041-EADF-4167-B2CB-3FA11ADAD8AD}"/>
    <cellStyle name="Comma 81" xfId="405" xr:uid="{99B92634-DC04-4221-B0D7-D34B7E3A05E6}"/>
    <cellStyle name="Comma 82" xfId="406" xr:uid="{A4D3E96E-D559-41A7-B72D-5F684B84A45B}"/>
    <cellStyle name="Comma 83" xfId="407" xr:uid="{00D0E215-64BC-4C2E-A8B0-D2CBA8665290}"/>
    <cellStyle name="Comma 84" xfId="408" xr:uid="{D61DDEF3-633E-4A68-8E3A-AD426A95C19B}"/>
    <cellStyle name="Comma 85" xfId="409" xr:uid="{8B20BF8B-FDE6-451C-BEBF-C8CDC549A783}"/>
    <cellStyle name="Comma 86" xfId="410" xr:uid="{2FE1FD78-14D9-4E38-9A97-8889A112C736}"/>
    <cellStyle name="Comma 87" xfId="411" xr:uid="{6839681F-E0B7-42EF-93E7-0F49B1AE7FE8}"/>
    <cellStyle name="Comma 88" xfId="412" xr:uid="{6D426B51-8A55-412B-8B73-CF4611A54C0B}"/>
    <cellStyle name="Comma 89" xfId="413" xr:uid="{B9076112-51A1-4104-86D0-6EC684D34F95}"/>
    <cellStyle name="Comma 9" xfId="414" xr:uid="{96DD757D-B32D-4F8C-AC8D-273EC7EC035E}"/>
    <cellStyle name="Comma 9 2" xfId="415" xr:uid="{E98D03F4-C1CF-42D6-8AFD-167AA8EFD629}"/>
    <cellStyle name="Comma 9 3" xfId="416" xr:uid="{06D339AA-C883-4A8D-A828-FFE5B177ABCE}"/>
    <cellStyle name="Comma 90" xfId="417" xr:uid="{27BDB79D-1DE1-42EF-957F-290EC73CB91A}"/>
    <cellStyle name="Comma 91" xfId="418" xr:uid="{6EE5B5AE-D76D-403C-A63E-9E3B2BC8D09A}"/>
    <cellStyle name="Comma 92" xfId="419" xr:uid="{BA6820F7-5654-4277-9883-410B4146B952}"/>
    <cellStyle name="Comma 93" xfId="420" xr:uid="{D74E2710-A266-44C4-98E1-4BB4A3E2B760}"/>
    <cellStyle name="Comma 94" xfId="421" xr:uid="{F4B83C7B-8B65-4DC6-BE04-0BE39CF33D5E}"/>
    <cellStyle name="Comma 95" xfId="422" xr:uid="{F5886C28-A3BA-4563-B504-629D2A2D4BD1}"/>
    <cellStyle name="Comma 96" xfId="423" xr:uid="{74CCE2D8-7CA4-43A2-B28E-AF9F393B9EE4}"/>
    <cellStyle name="Comma 97" xfId="424" xr:uid="{CE480643-8A1F-453A-AD74-88C658899C25}"/>
    <cellStyle name="Comma 98" xfId="425" xr:uid="{BD8D7822-80AB-46A4-92EA-89E07D35E7A5}"/>
    <cellStyle name="Comma 99" xfId="426" xr:uid="{7CA12023-EEAA-4179-8C33-3C7BDD53CF23}"/>
    <cellStyle name="Comma0" xfId="46" xr:uid="{F23E79C6-6DA7-40FD-8B86-6D18BCBC7E2D}"/>
    <cellStyle name="Currency [.00]" xfId="83" xr:uid="{A3079C51-F2B0-4D27-AC13-A0050B32EE3A}"/>
    <cellStyle name="Currency 10" xfId="1237" xr:uid="{8B9A45E0-A167-493E-92CB-5746C19117E6}"/>
    <cellStyle name="Currency 11" xfId="1249" xr:uid="{3D1CBFAE-38AA-4C81-8A96-69A2E8E71518}"/>
    <cellStyle name="Currency 12" xfId="1324" xr:uid="{6A7EE7BC-78D8-4552-A6D4-D3D08971F407}"/>
    <cellStyle name="Currency 13" xfId="138" xr:uid="{C4CECA93-CBD9-4E34-AED3-411C76D67A55}"/>
    <cellStyle name="Currency 14" xfId="1744" xr:uid="{02D4357D-7EBF-48E1-B472-F1EF1D90B63E}"/>
    <cellStyle name="Currency 15" xfId="1753" xr:uid="{7E5BC9F1-1F54-4E07-AA5A-A768E7062868}"/>
    <cellStyle name="Currency 16" xfId="1755" xr:uid="{B8A67AB7-6FCF-41B2-82BE-8FC59DDB7320}"/>
    <cellStyle name="Currency 17" xfId="1757" xr:uid="{BE0715EC-D182-4371-B596-F3AA2B77E4D3}"/>
    <cellStyle name="Currency 18" xfId="1747" xr:uid="{E92F24B4-B153-4E61-9FD4-E03601810C3E}"/>
    <cellStyle name="Currency 19" xfId="1746" xr:uid="{41F21B19-65DC-44C0-86F0-9ACF1A94E5B9}"/>
    <cellStyle name="Currency 2" xfId="47" xr:uid="{8A911005-DE79-4F9A-80D3-1205262D1CE6}"/>
    <cellStyle name="Currency 2 2" xfId="428" xr:uid="{920D0AA1-A763-4C51-9D00-3153E9893992}"/>
    <cellStyle name="Currency 2 3" xfId="134" xr:uid="{C22DCCF8-A85C-4FB9-842D-52BCF59835DE}"/>
    <cellStyle name="Currency 20" xfId="1759" xr:uid="{01C70ECC-C40C-4F0F-B345-2A89901F320D}"/>
    <cellStyle name="Currency 21" xfId="2793" xr:uid="{6473BE63-F0D2-4010-B691-53EF3C1872A5}"/>
    <cellStyle name="Currency 22" xfId="1873" xr:uid="{D8FDF01D-280A-4B35-B258-14E572903924}"/>
    <cellStyle name="Currency 3" xfId="429" xr:uid="{8F06781E-0648-494A-A9BE-664DF24530F5}"/>
    <cellStyle name="Currency 4" xfId="430" xr:uid="{7BC87D8A-8B54-432E-BFF3-6780CA23CF80}"/>
    <cellStyle name="Currency 5" xfId="427" xr:uid="{EE9ECBDA-5F29-45B0-AF0B-7C5BE0B11A04}"/>
    <cellStyle name="Currency 6" xfId="963" xr:uid="{0F059256-D458-4706-9866-50DF795D5C19}"/>
    <cellStyle name="Currency 7" xfId="1071" xr:uid="{77C1B0A2-5FA8-435A-8D47-FAA7A1A47DDF}"/>
    <cellStyle name="Currency 8" xfId="1083" xr:uid="{76E1515A-8BA2-406E-934F-90C3DF33CD6B}"/>
    <cellStyle name="Currency 9" xfId="1154" xr:uid="{5204BAAA-3F13-483A-8D5D-66A041843D45}"/>
    <cellStyle name="Currency0" xfId="48" xr:uid="{08143448-C0B5-41E8-9D93-067EA98AA1DE}"/>
    <cellStyle name="Date" xfId="49" xr:uid="{58D8B770-3D73-474B-9BF3-45D430B93C83}"/>
    <cellStyle name="Date Long" xfId="84" xr:uid="{7A5CA8A1-A292-4514-9C01-F40314078C14}"/>
    <cellStyle name="Date Long 2" xfId="432" xr:uid="{9E5D48E3-0F05-4305-A1BF-2DDD9A84CC49}"/>
    <cellStyle name="Date Long 3" xfId="431" xr:uid="{32FF15E2-C7AF-40DB-9961-DDD7440B3670}"/>
    <cellStyle name="Date Short" xfId="85" xr:uid="{FFEA0EBB-378F-4914-A7C3-80A814BA4E72}"/>
    <cellStyle name="Date Short 2" xfId="434" xr:uid="{A9CA360D-1AF3-4A71-971E-6F47DBF4A8FF}"/>
    <cellStyle name="Date Short 3" xfId="433" xr:uid="{F40F15FF-1071-4468-954E-F93F252B9AD1}"/>
    <cellStyle name="Explanatory Text" xfId="17" builtinId="53" customBuiltin="1"/>
    <cellStyle name="Fixed" xfId="50" xr:uid="{FBC6EBBC-159C-40AC-9C67-74DA9AF0FEC5}"/>
    <cellStyle name="Good" xfId="9" builtinId="26" customBuiltin="1"/>
    <cellStyle name="Good 2" xfId="1782" xr:uid="{46CB9298-0901-4526-9F84-6513291F4534}"/>
    <cellStyle name="Grey" xfId="51" xr:uid="{816BDD77-D84C-4483-8D24-AFCCEF0002F2}"/>
    <cellStyle name="Grey 2" xfId="86" xr:uid="{5622BEEC-E588-423D-82B8-7F31C0535AE5}"/>
    <cellStyle name="HEADER" xfId="52" xr:uid="{B7EE4053-C601-4036-83A4-D8C33B8DAF1D}"/>
    <cellStyle name="Heading 1 2" xfId="73" xr:uid="{4D1D461B-5AC2-4E3D-BEE1-498578F421D8}"/>
    <cellStyle name="Heading 1 2 2" xfId="1806" xr:uid="{CAA7C15D-0040-40D6-B536-01EA16D76ACC}"/>
    <cellStyle name="Heading 1 3" xfId="1847" xr:uid="{FD958D89-376B-4956-9115-C09540868CF3}"/>
    <cellStyle name="Heading 1 4" xfId="1888" xr:uid="{216359A8-B43E-48C1-AC49-F2ADFB5AAB58}"/>
    <cellStyle name="Heading 1 5" xfId="53" xr:uid="{F4275FBE-23C4-4971-8DD6-0374CD010723}"/>
    <cellStyle name="Heading 2 2" xfId="74" xr:uid="{77471DC8-8567-47F0-802F-28EE0E18B9FA}"/>
    <cellStyle name="Heading 2 2 2" xfId="1807" xr:uid="{5162DB23-28BF-4292-AE0F-A67F91EA6001}"/>
    <cellStyle name="Heading 2 3" xfId="1848" xr:uid="{A868EA57-8BCA-4910-B6DA-C32A72034747}"/>
    <cellStyle name="Heading 2 4" xfId="1889" xr:uid="{FA3B2EFC-AAB2-4E91-899B-D52473689EBD}"/>
    <cellStyle name="Heading 2 5" xfId="54" xr:uid="{F9352F51-ADFE-48F5-A3AE-5AAFA402E9BB}"/>
    <cellStyle name="Heading 3" xfId="7" builtinId="18" customBuiltin="1"/>
    <cellStyle name="Heading 4" xfId="8" builtinId="19" customBuiltin="1"/>
    <cellStyle name="Heading1" xfId="55" xr:uid="{B027688E-0793-49EB-991B-98B49D454B2E}"/>
    <cellStyle name="Heading2" xfId="56" xr:uid="{55845631-D760-47CD-A90D-F926B9CE2A15}"/>
    <cellStyle name="HIGHLIGHT" xfId="57" xr:uid="{59EF82E3-091B-42F5-B1D6-362912CA6272}"/>
    <cellStyle name="Hyperlink 2" xfId="1828" xr:uid="{3BE75241-8F0C-49A2-9693-29BE069D7B39}"/>
    <cellStyle name="Hyperlink 2 2" xfId="2757" xr:uid="{00593D88-113E-493D-BE26-CD313EC45166}"/>
    <cellStyle name="Hyperlink 3" xfId="1771" xr:uid="{85011CA6-42B3-48E9-90DF-90ED89B4AEA5}"/>
    <cellStyle name="Hyperlink 3 2" xfId="2715" xr:uid="{41AFA77B-35B1-4846-922E-935DC7C07D4B}"/>
    <cellStyle name="Input" xfId="11" builtinId="20" customBuiltin="1"/>
    <cellStyle name="Input [yellow]" xfId="58" xr:uid="{006E4733-5547-4129-97B9-BEC0E36EEF21}"/>
    <cellStyle name="Input [yellow] 2" xfId="87" xr:uid="{EAEACC4F-10CE-4272-BF04-687B4AC5C276}"/>
    <cellStyle name="Linked Cell" xfId="14" builtinId="24" customBuiltin="1"/>
    <cellStyle name="Neutral 2" xfId="1783" xr:uid="{2D93BC92-FB21-4C29-BA16-7A837ED9BC9B}"/>
    <cellStyle name="Neutral 3" xfId="36" xr:uid="{77D38C24-356F-454A-90CC-EBE68C599084}"/>
    <cellStyle name="no dec" xfId="59" xr:uid="{A1081D2D-31B0-42FB-8000-E20A686301FD}"/>
    <cellStyle name="Normal" xfId="0" builtinId="0"/>
    <cellStyle name="Normal - Style1" xfId="60" xr:uid="{11E625F4-CCF4-4A0D-88BD-19EADC6BF56A}"/>
    <cellStyle name="Normal 10" xfId="435" xr:uid="{18566A4D-187E-465B-A51D-E410C86D697C}"/>
    <cellStyle name="Normal 10 2" xfId="964" xr:uid="{AE2B81D3-89AE-4DB2-911F-036CBD4B9BB0}"/>
    <cellStyle name="Normal 10 2 2" xfId="1984" xr:uid="{927F903A-A9A3-4A1D-9C13-1D521A5EB9D8}"/>
    <cellStyle name="Normal 10 3" xfId="1072" xr:uid="{83D8C819-8739-4AE0-AE8E-2B02CA3ADE8B}"/>
    <cellStyle name="Normal 10 3 2" xfId="2062" xr:uid="{81D55CB2-6FBA-4223-B42E-8DBCE492CA73}"/>
    <cellStyle name="Normal 10 4" xfId="1155" xr:uid="{23F61D14-309B-4AC2-B0DC-EBF681F0FDC9}"/>
    <cellStyle name="Normal 10 4 2" xfId="2140" xr:uid="{18903EF8-BC92-4F10-BFE7-131D87D176DA}"/>
    <cellStyle name="Normal 10 5" xfId="1238" xr:uid="{7833FD04-2E74-42A8-B110-453252AD6C8D}"/>
    <cellStyle name="Normal 10 5 2" xfId="2218" xr:uid="{178A2D56-A782-4A28-83FF-61116A9C3C3E}"/>
    <cellStyle name="Normal 10 6" xfId="1325" xr:uid="{2FA63BD0-B1D1-4D25-87B1-2A8899C6B71A}"/>
    <cellStyle name="Normal 10 6 2" xfId="2296" xr:uid="{094A5159-251E-40EC-B59C-044788749789}"/>
    <cellStyle name="Normal 10 7" xfId="1792" xr:uid="{F02ED108-8EA8-431E-8C84-DC5F95430404}"/>
    <cellStyle name="Normal 10 7 2" xfId="2729" xr:uid="{A0132C9A-F0C9-4E0B-AFD2-5114F38E2B53}"/>
    <cellStyle name="Normal 10 8" xfId="1872" xr:uid="{205ED135-EF01-4817-878A-59F71ECF6636}"/>
    <cellStyle name="Normal 10 9" xfId="1907" xr:uid="{57DAF079-BD14-46E0-9F1E-7995D59204CA}"/>
    <cellStyle name="Normal 100" xfId="436" xr:uid="{34B57766-DA94-47D7-9C6C-B3D8BC794105}"/>
    <cellStyle name="Normal 100 2" xfId="437" xr:uid="{73EB8349-F5E3-4BC1-B668-FA6EB9E773BD}"/>
    <cellStyle name="Normal 100 3" xfId="965" xr:uid="{D73243FC-FC58-4167-9A1E-364019CAE83E}"/>
    <cellStyle name="Normal 101" xfId="438" xr:uid="{6254F584-0B78-4EC4-AD83-65A719A588D6}"/>
    <cellStyle name="Normal 101 2" xfId="439" xr:uid="{7757B835-3BB6-4DF9-8142-117D8D199FB8}"/>
    <cellStyle name="Normal 101 3" xfId="966" xr:uid="{57BA0C63-FB08-4A83-BE95-4EF3AF85B10C}"/>
    <cellStyle name="Normal 102" xfId="440" xr:uid="{F78C41DC-1075-4E0F-B64F-6867C70B9FBB}"/>
    <cellStyle name="Normal 102 2" xfId="441" xr:uid="{C1836585-710A-471C-AE40-854E46521A96}"/>
    <cellStyle name="Normal 102 3" xfId="967" xr:uid="{3FBCCBB4-7CC2-4244-999A-B2996C5B3F41}"/>
    <cellStyle name="Normal 103" xfId="442" xr:uid="{11D46963-6F6F-4714-868B-F7FA3C24072D}"/>
    <cellStyle name="Normal 104" xfId="443" xr:uid="{7FE6EECE-22D0-46BD-B93D-8C792074238F}"/>
    <cellStyle name="Normal 105" xfId="444" xr:uid="{AE24C44D-0821-4205-9740-2FE4D4FF1D32}"/>
    <cellStyle name="Normal 106" xfId="445" xr:uid="{15A8FB4B-5B63-4846-95C2-9327D802F6A6}"/>
    <cellStyle name="Normal 107" xfId="446" xr:uid="{6B60A575-6BE6-4E44-B942-BBB9DB3F5B46}"/>
    <cellStyle name="Normal 108" xfId="447" xr:uid="{788D2A5B-D8A4-406D-8FE2-B83DB62149BC}"/>
    <cellStyle name="Normal 109" xfId="448" xr:uid="{E80518F6-77D7-454E-A28B-3562A27E8E9B}"/>
    <cellStyle name="Normal 11" xfId="449" xr:uid="{D2DBA0EA-9E3F-4F53-BFF5-DAA2BFBC0E80}"/>
    <cellStyle name="Normal 11 2" xfId="968" xr:uid="{B93935E2-F274-49AF-AD72-2584E6C66E07}"/>
    <cellStyle name="Normal 11 2 2" xfId="1985" xr:uid="{D5DAF11C-F82D-4C3A-9480-2BE2DE0F8815}"/>
    <cellStyle name="Normal 11 3" xfId="1073" xr:uid="{AAC7241D-E88A-41F3-85BC-580344C4865B}"/>
    <cellStyle name="Normal 11 3 2" xfId="2063" xr:uid="{B9D1393C-AB65-4B20-AAB2-3833DAF25D7D}"/>
    <cellStyle name="Normal 11 4" xfId="1156" xr:uid="{010029D2-51C5-4EF2-822F-D2D9D442E53E}"/>
    <cellStyle name="Normal 11 4 2" xfId="2141" xr:uid="{027115B4-C12C-4493-B369-1A7139330987}"/>
    <cellStyle name="Normal 11 5" xfId="1239" xr:uid="{71B9ED87-BE9B-4DA5-A4EB-16B69452C6B0}"/>
    <cellStyle name="Normal 11 5 2" xfId="2219" xr:uid="{682B44FB-E657-4865-9543-18AE7E4BF571}"/>
    <cellStyle name="Normal 11 6" xfId="1326" xr:uid="{7C3B0641-C1B8-45C7-806A-D9D4447882DB}"/>
    <cellStyle name="Normal 11 6 2" xfId="2297" xr:uid="{FD99D2E7-D7C3-42BF-8998-CF42FB5BD4E3}"/>
    <cellStyle name="Normal 11 7" xfId="1795" xr:uid="{93A106A6-A8A8-455B-83B0-BCFF5EF5A2B6}"/>
    <cellStyle name="Normal 11 7 2" xfId="2732" xr:uid="{81F19A41-9B44-40A7-B7D7-9999B86CE33C}"/>
    <cellStyle name="Normal 11 8" xfId="1908" xr:uid="{E88E73B9-499B-488F-88B8-5F83AF7D8965}"/>
    <cellStyle name="Normal 110" xfId="450" xr:uid="{FFEA2FD3-6261-4613-A0EA-5210C3A8DD1F}"/>
    <cellStyle name="Normal 111" xfId="451" xr:uid="{AE314D02-DF4E-4D2D-94E7-4330972E93B2}"/>
    <cellStyle name="Normal 112" xfId="452" xr:uid="{6D50C9CE-10F1-49BB-B274-21669DDBE2D3}"/>
    <cellStyle name="Normal 113" xfId="453" xr:uid="{933AB3D2-91DB-46BF-94C5-CCC25A686DE6}"/>
    <cellStyle name="Normal 114" xfId="454" xr:uid="{BAC72141-44E0-40E2-A527-5058DCEC188A}"/>
    <cellStyle name="Normal 115" xfId="455" xr:uid="{12A285E4-5857-4761-A697-4610C3632F5D}"/>
    <cellStyle name="Normal 116" xfId="456" xr:uid="{F0953086-AA5A-4646-9B44-5A21375C4FDD}"/>
    <cellStyle name="Normal 117" xfId="457" xr:uid="{FE50476B-A067-4E9D-8837-B0FEAD3AB805}"/>
    <cellStyle name="Normal 118" xfId="458" xr:uid="{30F5649C-8330-4FAF-A9FA-BE7F7E0CCB31}"/>
    <cellStyle name="Normal 119" xfId="459" xr:uid="{117ABDA6-8869-48B3-90F6-787B37A22A79}"/>
    <cellStyle name="Normal 119 2" xfId="460" xr:uid="{4BB2E53F-8A3F-4071-8CAE-1B7A2F470660}"/>
    <cellStyle name="Normal 119 3" xfId="969" xr:uid="{76A2C52A-B826-4295-8FFD-8F4AB06D82D5}"/>
    <cellStyle name="Normal 12" xfId="461" xr:uid="{9BD1FD50-359A-4368-B994-E68E1D82E5F9}"/>
    <cellStyle name="Normal 12 2" xfId="970" xr:uid="{AFCAB2DA-8EDE-49E6-BBD1-B01D1697EF14}"/>
    <cellStyle name="Normal 12 2 2" xfId="1986" xr:uid="{6B944472-CB62-4A8A-847A-D3725F0BDF6A}"/>
    <cellStyle name="Normal 12 3" xfId="1074" xr:uid="{7324AADA-6887-4EF5-9D34-1ECDB348544C}"/>
    <cellStyle name="Normal 12 3 2" xfId="2064" xr:uid="{919C0E80-2AE7-455C-9C02-09CCB2DD5BAD}"/>
    <cellStyle name="Normal 12 4" xfId="1157" xr:uid="{7797B2B8-B2DE-4C0D-9A13-1505AE395466}"/>
    <cellStyle name="Normal 12 4 2" xfId="2142" xr:uid="{798394DA-A654-42E8-BE54-A15EB03F805D}"/>
    <cellStyle name="Normal 12 5" xfId="1240" xr:uid="{F4F09C18-38A1-40C3-806B-61C3F93CAC9D}"/>
    <cellStyle name="Normal 12 5 2" xfId="2220" xr:uid="{BFA001F5-9E82-4E55-9F2C-8756304DC4A2}"/>
    <cellStyle name="Normal 12 6" xfId="1327" xr:uid="{4DF864C0-6B97-41BD-BA13-7E40690BA4E9}"/>
    <cellStyle name="Normal 12 6 2" xfId="2298" xr:uid="{76EC555D-F3EC-4852-99E5-1AAA5F23C2C6}"/>
    <cellStyle name="Normal 12 7" xfId="1800" xr:uid="{60D9CC7B-40AF-498F-95CE-5B20F6E2BFCD}"/>
    <cellStyle name="Normal 12 7 2" xfId="2737" xr:uid="{60873A09-A227-4F81-A3E3-3E994C098F47}"/>
    <cellStyle name="Normal 12 8" xfId="1909" xr:uid="{3219B8EE-DB19-4280-B92D-58CF3FECA391}"/>
    <cellStyle name="Normal 120" xfId="462" xr:uid="{6508B488-CEC4-4098-BC2C-BD4DB7F31656}"/>
    <cellStyle name="Normal 121" xfId="463" xr:uid="{9E0F53CE-C937-40E8-94D3-3205951FC9D7}"/>
    <cellStyle name="Normal 122" xfId="464" xr:uid="{9D33FD88-32F9-402F-BA9E-C8BBF0936084}"/>
    <cellStyle name="Normal 123" xfId="465" xr:uid="{7480BE98-082B-4D9E-B874-7F98612792D1}"/>
    <cellStyle name="Normal 123 2" xfId="466" xr:uid="{2EC17817-880A-44D1-B62E-A3CCEB3C7D65}"/>
    <cellStyle name="Normal 123 3" xfId="971" xr:uid="{AB8DD8B2-8271-445B-A563-8820A7920A06}"/>
    <cellStyle name="Normal 124" xfId="467" xr:uid="{5E643286-DF20-49A1-81A4-21550AC3E035}"/>
    <cellStyle name="Normal 125" xfId="468" xr:uid="{F0F0D5AB-7598-4182-B404-EFBB68F24C9B}"/>
    <cellStyle name="Normal 126" xfId="469" xr:uid="{28F21530-99A1-4677-8C7C-F09DD582710D}"/>
    <cellStyle name="Normal 127" xfId="470" xr:uid="{A6AA5057-EDCF-4ED0-BAD8-668A0E6D90FD}"/>
    <cellStyle name="Normal 128" xfId="471" xr:uid="{0776816E-414B-4399-AEFB-8A3EE3D16E12}"/>
    <cellStyle name="Normal 129" xfId="472" xr:uid="{C0A3148A-F2D2-4074-A811-426F5B91CBF0}"/>
    <cellStyle name="Normal 13" xfId="473" xr:uid="{00A4B403-1EFF-46F9-92D6-DE59242AB4FE}"/>
    <cellStyle name="Normal 13 2" xfId="972" xr:uid="{43EDCB23-666E-4A22-A3B0-62913FCD1323}"/>
    <cellStyle name="Normal 13 2 2" xfId="1987" xr:uid="{B7E38984-A039-4DD3-BBD0-6A1E98B9C5E6}"/>
    <cellStyle name="Normal 13 3" xfId="1075" xr:uid="{0694ABF3-E60A-4FF3-AC13-B5A007D2D025}"/>
    <cellStyle name="Normal 13 3 2" xfId="2065" xr:uid="{BA23F7CF-BDE6-41E6-8480-D9B90CF65E59}"/>
    <cellStyle name="Normal 13 4" xfId="1158" xr:uid="{3A88638B-8CA1-42D2-AA9A-0C89A2262FA0}"/>
    <cellStyle name="Normal 13 4 2" xfId="2143" xr:uid="{1ECAA0C8-103B-4C98-A8F2-FA7941EDF8F8}"/>
    <cellStyle name="Normal 13 5" xfId="1241" xr:uid="{6E95FB7E-FE42-4A02-A799-9B7EBBB0DCCC}"/>
    <cellStyle name="Normal 13 5 2" xfId="2221" xr:uid="{823A570E-3536-4C7A-96DA-BD08F052DFEF}"/>
    <cellStyle name="Normal 13 6" xfId="1328" xr:uid="{69EFBE35-8DD4-4B88-9F85-E7B36BBF1D79}"/>
    <cellStyle name="Normal 13 6 2" xfId="2299" xr:uid="{875525D9-BECD-463A-9C6F-D43120C2E2F1}"/>
    <cellStyle name="Normal 13 7" xfId="1801" xr:uid="{8B005B12-017D-4C7A-A165-7ED2A8A1E27C}"/>
    <cellStyle name="Normal 13 7 2" xfId="2738" xr:uid="{8DEEE94B-28C1-4177-AC37-F0652E7DE48F}"/>
    <cellStyle name="Normal 13 8" xfId="1910" xr:uid="{B3F6FD52-3078-44E6-BA6E-25885B85FD0F}"/>
    <cellStyle name="Normal 130" xfId="474" xr:uid="{3D58C8D4-DA38-408E-BDD0-5BC00E3CAE14}"/>
    <cellStyle name="Normal 131" xfId="475" xr:uid="{A544B531-D083-471D-9539-CAA75829A408}"/>
    <cellStyle name="Normal 132" xfId="476" xr:uid="{3A196482-F24A-4D20-95CE-C214CA7A30B8}"/>
    <cellStyle name="Normal 133" xfId="477" xr:uid="{EB80EC0F-6A53-4E3B-999E-1846B34616EC}"/>
    <cellStyle name="Normal 134" xfId="478" xr:uid="{5C55EAF6-74F5-4347-A274-8C2C396FCC0E}"/>
    <cellStyle name="Normal 135" xfId="479" xr:uid="{E91318A1-52B7-4A44-B1DA-AD8F2BAFF7F4}"/>
    <cellStyle name="Normal 136" xfId="480" xr:uid="{7C41E9E9-B50A-433A-B2A2-AB04D5452369}"/>
    <cellStyle name="Normal 137" xfId="481" xr:uid="{56863FA0-BDD2-4ED6-9E68-B06A40AE2615}"/>
    <cellStyle name="Normal 138" xfId="482" xr:uid="{94AF85B9-26A7-47DE-AB83-C273432A1907}"/>
    <cellStyle name="Normal 139" xfId="483" xr:uid="{D2E7F19B-0DB9-461F-A417-E72BEE9FC01F}"/>
    <cellStyle name="Normal 14" xfId="484" xr:uid="{8485B08F-659A-46E3-B964-FCC00A741CE1}"/>
    <cellStyle name="Normal 14 2" xfId="973" xr:uid="{922112B7-3EC7-4742-BAF2-312E471D45EB}"/>
    <cellStyle name="Normal 14 2 2" xfId="1988" xr:uid="{E1331862-DBC1-41BB-84DF-F724390DDE89}"/>
    <cellStyle name="Normal 14 3" xfId="1076" xr:uid="{4B922DC1-268E-4BB4-BD76-B532A8B5AA13}"/>
    <cellStyle name="Normal 14 3 2" xfId="2066" xr:uid="{66FF83BD-0091-4D7B-95B2-DFC40760B6AC}"/>
    <cellStyle name="Normal 14 4" xfId="1159" xr:uid="{B0C55741-E81E-48A5-9FC4-FF78691706AF}"/>
    <cellStyle name="Normal 14 4 2" xfId="2144" xr:uid="{891369DF-F264-4F9C-A935-F71A5F1D8ABD}"/>
    <cellStyle name="Normal 14 5" xfId="1242" xr:uid="{96AB13EA-BC95-49F5-81F5-EC76DD4D2437}"/>
    <cellStyle name="Normal 14 5 2" xfId="2222" xr:uid="{9AEA6261-420A-4C8F-91B8-7D18487946F8}"/>
    <cellStyle name="Normal 14 6" xfId="1329" xr:uid="{26B62887-98D1-4F2E-AFC5-7FB1FD34085F}"/>
    <cellStyle name="Normal 14 6 2" xfId="2300" xr:uid="{A64D5F90-1C91-47E4-83C5-9CDACB7A9C9B}"/>
    <cellStyle name="Normal 14 7" xfId="1802" xr:uid="{AF564430-4DFE-4F8C-8DB5-EDB204C85162}"/>
    <cellStyle name="Normal 14 7 2" xfId="2739" xr:uid="{A7C3C811-4E04-47BC-BA85-01997429547D}"/>
    <cellStyle name="Normal 14 8" xfId="1911" xr:uid="{C58AC082-C904-4AC3-BE56-B1A57B5C400A}"/>
    <cellStyle name="Normal 140" xfId="485" xr:uid="{AD4B0DCB-7115-4E7C-BC62-A0E466C3068C}"/>
    <cellStyle name="Normal 141" xfId="486" xr:uid="{04BC92F0-F30B-4E1A-8CD8-D8770C1D9C85}"/>
    <cellStyle name="Normal 142" xfId="487" xr:uid="{CA08496F-124D-457D-9C8C-16A0A097FDCE}"/>
    <cellStyle name="Normal 143" xfId="488" xr:uid="{E66460CE-082B-4787-B021-636F56828192}"/>
    <cellStyle name="Normal 144" xfId="489" xr:uid="{8C43C109-F65F-48BD-A78D-A874483C14DD}"/>
    <cellStyle name="Normal 145" xfId="490" xr:uid="{082F8235-C06C-4165-9473-ED4A3C3C5F3F}"/>
    <cellStyle name="Normal 146" xfId="491" xr:uid="{E586D2A1-989E-436E-8E9B-4F48384F4771}"/>
    <cellStyle name="Normal 147" xfId="492" xr:uid="{C3E5F337-8DAC-4373-96D2-5B27E241301B}"/>
    <cellStyle name="Normal 148" xfId="493" xr:uid="{A3E0A5FA-878B-4D3A-80CC-5C5BA15B8FD2}"/>
    <cellStyle name="Normal 149" xfId="494" xr:uid="{939D8373-3D2D-4184-B251-0D9FD7A899A2}"/>
    <cellStyle name="Normal 15" xfId="495" xr:uid="{44A284D5-007E-4017-83A5-DBFAD42B1B04}"/>
    <cellStyle name="Normal 15 2" xfId="974" xr:uid="{93AC8619-884D-423F-9F8A-4AF72AAF1515}"/>
    <cellStyle name="Normal 15 2 2" xfId="1989" xr:uid="{F91FA267-E4FB-4083-8E6C-BFE9AB477BB0}"/>
    <cellStyle name="Normal 15 3" xfId="1077" xr:uid="{02502F61-0BA3-4E11-8610-B7E2DD8EC1FB}"/>
    <cellStyle name="Normal 15 3 2" xfId="2067" xr:uid="{0BB1F820-2410-4A8C-BE2E-6362E461E52A}"/>
    <cellStyle name="Normal 15 4" xfId="1160" xr:uid="{5C3AE61C-7B0C-4B8E-BF74-76013169DCF4}"/>
    <cellStyle name="Normal 15 4 2" xfId="2145" xr:uid="{05D38542-98C5-4C70-9C58-338E677A554D}"/>
    <cellStyle name="Normal 15 5" xfId="1243" xr:uid="{28598317-FE57-494B-94F6-8634716D7F2C}"/>
    <cellStyle name="Normal 15 5 2" xfId="2223" xr:uid="{E7DCF5D9-5629-4357-BBE7-A4FACE6437EC}"/>
    <cellStyle name="Normal 15 6" xfId="1330" xr:uid="{45387DC1-9ABC-4175-8B60-D93A3A7F8DA6}"/>
    <cellStyle name="Normal 15 6 2" xfId="2301" xr:uid="{6CB220AA-0B56-4997-85B0-AFC2703909D8}"/>
    <cellStyle name="Normal 15 7" xfId="1805" xr:uid="{552442AC-6B2C-489C-A06E-AEF616F73D9D}"/>
    <cellStyle name="Normal 15 8" xfId="1912" xr:uid="{4CBB5478-6C93-42B2-9DC0-BD0D0D524171}"/>
    <cellStyle name="Normal 150" xfId="496" xr:uid="{67DC51E0-CB4D-4EB0-AEF9-426907B46C6F}"/>
    <cellStyle name="Normal 151" xfId="497" xr:uid="{63BE84BB-D11F-4517-B3FF-987A3EA8BEE5}"/>
    <cellStyle name="Normal 152" xfId="498" xr:uid="{71724E25-870E-47BD-86A6-9F2859B49306}"/>
    <cellStyle name="Normal 153" xfId="499" xr:uid="{6B70BE65-57FD-4B78-A7F3-EBCD50687BC2}"/>
    <cellStyle name="Normal 154" xfId="500" xr:uid="{5ADF11F3-202E-4B0A-A0AE-39BDFC46A2AA}"/>
    <cellStyle name="Normal 155" xfId="501" xr:uid="{12340063-E76A-4B9D-89B4-797C977FB505}"/>
    <cellStyle name="Normal 156" xfId="502" xr:uid="{40A9C14C-3F46-4920-8327-F6146600FBE9}"/>
    <cellStyle name="Normal 157" xfId="503" xr:uid="{560C93C0-4851-4891-AED8-42F23396B995}"/>
    <cellStyle name="Normal 158" xfId="504" xr:uid="{59452C9E-77CC-41C6-A084-0D7750EE3375}"/>
    <cellStyle name="Normal 159" xfId="505" xr:uid="{0F2407EB-3FBB-4D9F-8AB6-893FB9FBAD00}"/>
    <cellStyle name="Normal 16" xfId="506" xr:uid="{8A71349B-FE8F-4166-AC95-631F98E4FD70}"/>
    <cellStyle name="Normal 16 2" xfId="975" xr:uid="{4C003426-5965-46EC-B0E9-006EE6AEE225}"/>
    <cellStyle name="Normal 16 2 2" xfId="1990" xr:uid="{F2DCD014-50A0-4C55-B7E4-1BA01C6F58DC}"/>
    <cellStyle name="Normal 16 3" xfId="1078" xr:uid="{7AF8D13B-8900-4A4B-A6B0-5488D3E642E0}"/>
    <cellStyle name="Normal 16 3 2" xfId="2068" xr:uid="{DC323DB5-2B01-43AA-B5D3-3C8EA31C02EF}"/>
    <cellStyle name="Normal 16 4" xfId="1161" xr:uid="{A8C758F9-FDA0-47D1-97C4-1AA84240F7EE}"/>
    <cellStyle name="Normal 16 4 2" xfId="2146" xr:uid="{72DBE5D5-EE9C-46C2-B488-C339AA2FC1E3}"/>
    <cellStyle name="Normal 16 5" xfId="1244" xr:uid="{08E5B0F1-9502-451B-8410-B56CD5CC1F1C}"/>
    <cellStyle name="Normal 16 5 2" xfId="2224" xr:uid="{030CC454-02B9-4863-B24D-DDA0E036C7FF}"/>
    <cellStyle name="Normal 16 6" xfId="1331" xr:uid="{871E887B-1652-4733-9DD0-7FD432A47285}"/>
    <cellStyle name="Normal 16 6 2" xfId="2302" xr:uid="{37826855-D6F0-49EE-B162-89C206F0602D}"/>
    <cellStyle name="Normal 16 7" xfId="1826" xr:uid="{E60200CA-3D7C-44A7-85FA-D36D1270B114}"/>
    <cellStyle name="Normal 16 8" xfId="1913" xr:uid="{B85E6E80-556A-4687-B5FA-EFCDA37F5D77}"/>
    <cellStyle name="Normal 160" xfId="507" xr:uid="{ABE2ADFB-6AF8-4531-89EC-ADC3356EFE61}"/>
    <cellStyle name="Normal 161" xfId="508" xr:uid="{B2BBE4FF-269D-4F81-8E8D-7ABE23449CA9}"/>
    <cellStyle name="Normal 162" xfId="509" xr:uid="{4AF5C3F1-87A3-49CC-A686-AF8B2BB41995}"/>
    <cellStyle name="Normal 163" xfId="510" xr:uid="{984F93B5-9E9F-4BAA-A0BB-50F0B3001D7D}"/>
    <cellStyle name="Normal 164" xfId="511" xr:uid="{8C59E513-2CD9-44EE-8642-5DB6E894B745}"/>
    <cellStyle name="Normal 165" xfId="512" xr:uid="{A1D87E3E-33EC-450F-9C2B-8CA30EA71A6C}"/>
    <cellStyle name="Normal 166" xfId="513" xr:uid="{0C08291E-C00F-4B76-9AE8-7C821447CFCA}"/>
    <cellStyle name="Normal 166 2" xfId="514" xr:uid="{5F993DC3-CA92-4E72-8DD2-E9B083D299B6}"/>
    <cellStyle name="Normal 166 3" xfId="976" xr:uid="{3FFBE66C-C24E-45D9-934E-531CA8557AF9}"/>
    <cellStyle name="Normal 167" xfId="515" xr:uid="{707EB2C2-FE61-4955-921E-642734304A49}"/>
    <cellStyle name="Normal 167 2" xfId="516" xr:uid="{AF9F79F3-E7EC-492F-A230-71E94A43BE8C}"/>
    <cellStyle name="Normal 167 3" xfId="977" xr:uid="{64695553-10B4-4280-900B-DE0E3C041986}"/>
    <cellStyle name="Normal 168" xfId="517" xr:uid="{33C2C265-1ACD-4C0D-B5B4-99ED9C4E600F}"/>
    <cellStyle name="Normal 168 2" xfId="518" xr:uid="{9D8997E9-B858-4759-A295-C1C12BF0E1C6}"/>
    <cellStyle name="Normal 168 3" xfId="978" xr:uid="{E459B076-9CF5-43F5-8642-C45FB9DB5387}"/>
    <cellStyle name="Normal 169" xfId="519" xr:uid="{5BC0E8F7-F4DE-427D-B885-BF4BA7D1E493}"/>
    <cellStyle name="Normal 169 2" xfId="520" xr:uid="{EA34E8D6-B847-4B0E-BA86-D4A19B2B019D}"/>
    <cellStyle name="Normal 169 3" xfId="979" xr:uid="{99F86C3C-5A2E-4D1B-9E53-4BAB80F93EB1}"/>
    <cellStyle name="Normal 17" xfId="521" xr:uid="{DB44775E-E13C-488C-8E2D-3DA8019FDA37}"/>
    <cellStyle name="Normal 17 2" xfId="980" xr:uid="{75FB975C-E07E-4DC7-AC34-F7556197F76B}"/>
    <cellStyle name="Normal 17 2 2" xfId="1991" xr:uid="{32C523BF-8E24-4CA3-9206-C6B02AB48E99}"/>
    <cellStyle name="Normal 17 3" xfId="1079" xr:uid="{39960D55-4612-4B6B-91BF-5D206273448A}"/>
    <cellStyle name="Normal 17 3 2" xfId="2069" xr:uid="{0F764E51-3BE7-4871-A311-F99482B32A22}"/>
    <cellStyle name="Normal 17 4" xfId="1162" xr:uid="{FB8B71EB-D552-4BF1-9ADB-5AE7B90C486F}"/>
    <cellStyle name="Normal 17 4 2" xfId="2147" xr:uid="{6CFB86F8-312E-431E-953A-95970149C8FB}"/>
    <cellStyle name="Normal 17 5" xfId="1245" xr:uid="{906D5713-3CD3-4B92-8A03-5E9A158C3513}"/>
    <cellStyle name="Normal 17 5 2" xfId="2225" xr:uid="{F871CAB6-C22A-42C9-9801-CE2B4B3C6B22}"/>
    <cellStyle name="Normal 17 6" xfId="1332" xr:uid="{35ACA9E3-0338-4AB9-8949-F3CF788E27E1}"/>
    <cellStyle name="Normal 17 6 2" xfId="2303" xr:uid="{328B078A-E670-464D-89CB-16672F411532}"/>
    <cellStyle name="Normal 17 7" xfId="1827" xr:uid="{436447B2-FB15-4556-AC1A-C95EDEC6AC02}"/>
    <cellStyle name="Normal 17 8" xfId="1914" xr:uid="{486DC583-34B5-4336-87E6-596329E4B6DA}"/>
    <cellStyle name="Normal 170" xfId="522" xr:uid="{A36B3D02-91F9-4A7C-92BE-7DE5A801397B}"/>
    <cellStyle name="Normal 170 2" xfId="523" xr:uid="{9E3F3D2F-A849-4359-9A30-C74833C5DB9B}"/>
    <cellStyle name="Normal 170 3" xfId="981" xr:uid="{9D9839EC-CB75-4112-B07E-2E8C3E810F4C}"/>
    <cellStyle name="Normal 171" xfId="524" xr:uid="{6D882ECD-3044-4353-9EE4-5BA24A669E70}"/>
    <cellStyle name="Normal 171 2" xfId="525" xr:uid="{AE9C7017-E067-4A48-B9F9-F15050EEDAFE}"/>
    <cellStyle name="Normal 171 3" xfId="982" xr:uid="{9E7874E8-3A91-4B1C-8122-594428CA7C9D}"/>
    <cellStyle name="Normal 172" xfId="526" xr:uid="{92F7217E-169B-43CF-BC5C-B23412F19D1E}"/>
    <cellStyle name="Normal 172 2" xfId="527" xr:uid="{814F6267-6F93-4046-BA8F-C84664D1B4D2}"/>
    <cellStyle name="Normal 172 3" xfId="983" xr:uid="{75430578-0FFD-44C4-9AAB-CDA4DB335FB7}"/>
    <cellStyle name="Normal 173" xfId="528" xr:uid="{ACD63A82-B7C6-40E5-8CCD-DB3D95A3C564}"/>
    <cellStyle name="Normal 173 2" xfId="529" xr:uid="{5DE10D93-9BCD-48E4-A25A-BAA18B6C6D62}"/>
    <cellStyle name="Normal 173 3" xfId="984" xr:uid="{1F4B9904-AFA2-4936-ACC4-6B1798F22F6E}"/>
    <cellStyle name="Normal 174" xfId="530" xr:uid="{21310C86-CCBD-4FC6-B52B-0639CE069E59}"/>
    <cellStyle name="Normal 175" xfId="531" xr:uid="{3102CAB0-8582-44BF-A6D7-1F06155A7AC6}"/>
    <cellStyle name="Normal 176" xfId="532" xr:uid="{58EA45E8-87B6-49BF-8B20-5EB9CE1E49FC}"/>
    <cellStyle name="Normal 177" xfId="533" xr:uid="{EAD0575B-B2F4-4186-82A1-05AC6638F4BC}"/>
    <cellStyle name="Normal 178" xfId="534" xr:uid="{1EDF709B-C7FD-4E7D-BC23-309763015165}"/>
    <cellStyle name="Normal 179" xfId="535" xr:uid="{1BC7E698-063B-4532-8D81-148A9DF00592}"/>
    <cellStyle name="Normal 18" xfId="536" xr:uid="{C323C480-CC13-487B-874D-8048195F358D}"/>
    <cellStyle name="Normal 18 2" xfId="985" xr:uid="{2A86CBCA-AEA7-47A6-BF64-EEE42E4EE980}"/>
    <cellStyle name="Normal 18 2 2" xfId="1992" xr:uid="{1D04453C-3962-4A7E-B1C9-A646133B111E}"/>
    <cellStyle name="Normal 18 3" xfId="1080" xr:uid="{E39FDF94-C1DA-4CB3-89F8-632EC68CC87E}"/>
    <cellStyle name="Normal 18 3 2" xfId="2070" xr:uid="{161D1EA3-6867-4356-9A51-884F117BA404}"/>
    <cellStyle name="Normal 18 4" xfId="1163" xr:uid="{98D52694-756C-4F3D-B3D7-50CE3E5F85BD}"/>
    <cellStyle name="Normal 18 4 2" xfId="2148" xr:uid="{A42F0204-964F-4E17-870F-4FCF9700D14C}"/>
    <cellStyle name="Normal 18 5" xfId="1246" xr:uid="{F29F101F-3B1B-4040-9BC0-757898F07FED}"/>
    <cellStyle name="Normal 18 5 2" xfId="2226" xr:uid="{AE1234F1-03FD-4E4D-A342-AF60D9DCD4E7}"/>
    <cellStyle name="Normal 18 6" xfId="1333" xr:uid="{31DD4437-09CD-4318-852C-EDAB2B350A7D}"/>
    <cellStyle name="Normal 18 6 2" xfId="2304" xr:uid="{9929AC59-9817-41C6-B4C6-8253159C5E18}"/>
    <cellStyle name="Normal 18 7" xfId="1833" xr:uid="{A19995C2-BC4C-44B4-8A83-CEA1231B7B23}"/>
    <cellStyle name="Normal 18 8" xfId="1915" xr:uid="{23D50327-E338-47E9-9642-EADBCA92A9AD}"/>
    <cellStyle name="Normal 180" xfId="537" xr:uid="{3E28792C-A5FC-42EB-9CC2-5BB7BFC3FB30}"/>
    <cellStyle name="Normal 181" xfId="538" xr:uid="{050BC1E9-3604-4B8B-864E-8A30FAF8D599}"/>
    <cellStyle name="Normal 182" xfId="539" xr:uid="{C0DEEC7D-6072-4E8A-9145-73FC46DDD30D}"/>
    <cellStyle name="Normal 183" xfId="540" xr:uid="{8CCEF9F9-1816-4C0B-A861-F70137F7DE56}"/>
    <cellStyle name="Normal 184" xfId="541" xr:uid="{3B91C9FA-CD18-4C51-A1BA-E143A06A3C94}"/>
    <cellStyle name="Normal 185" xfId="542" xr:uid="{F090B820-959D-40D0-A2FA-906548E2BB6F}"/>
    <cellStyle name="Normal 186" xfId="543" xr:uid="{7391E400-2AA0-4CFC-AC1D-7E6BE56AB3CA}"/>
    <cellStyle name="Normal 187" xfId="544" xr:uid="{EE31031C-B660-41D6-9737-CD3EF62B5AA1}"/>
    <cellStyle name="Normal 188" xfId="545" xr:uid="{FE73FAF2-B0C7-4639-A84D-9819228487CC}"/>
    <cellStyle name="Normal 189" xfId="546" xr:uid="{54CD6818-3CF2-469C-BF6C-5C4C71AF8408}"/>
    <cellStyle name="Normal 19" xfId="547" xr:uid="{63FB761A-51E0-4980-92CD-FF58072E046C}"/>
    <cellStyle name="Normal 19 2" xfId="986" xr:uid="{A248A35F-6EE9-47CB-AC1F-C23A722F9190}"/>
    <cellStyle name="Normal 19 2 2" xfId="1993" xr:uid="{F08AA12C-ACC8-4381-890F-3D9102C92FEF}"/>
    <cellStyle name="Normal 19 3" xfId="1081" xr:uid="{D97A40CA-ED72-4F43-9EB6-194E3439A4F6}"/>
    <cellStyle name="Normal 19 3 2" xfId="2071" xr:uid="{A4F14801-87F1-480B-A76E-AFEB5680CAAF}"/>
    <cellStyle name="Normal 19 4" xfId="1164" xr:uid="{A952B0D7-1577-4D7A-B162-BBABC41D6263}"/>
    <cellStyle name="Normal 19 4 2" xfId="2149" xr:uid="{212990AC-5C0E-4907-A95D-90AABBB28E9C}"/>
    <cellStyle name="Normal 19 5" xfId="1247" xr:uid="{2B4A8DF9-19C4-4AD0-9032-56CB752F103F}"/>
    <cellStyle name="Normal 19 5 2" xfId="2227" xr:uid="{B166E0A4-E3C8-4646-99D6-B25DCAD8C47E}"/>
    <cellStyle name="Normal 19 6" xfId="1334" xr:uid="{A6E76B78-3375-4958-B27B-CE9B7CBDD571}"/>
    <cellStyle name="Normal 19 6 2" xfId="2305" xr:uid="{8303B11C-BB85-4039-A242-FDDD6D146D27}"/>
    <cellStyle name="Normal 19 7" xfId="1803" xr:uid="{549422EE-16E3-4D16-A0A7-4CEBB229FE9F}"/>
    <cellStyle name="Normal 19 7 2" xfId="2740" xr:uid="{37A02DD0-B04E-4F8C-A414-D507CB9FE9CA}"/>
    <cellStyle name="Normal 19 8" xfId="1916" xr:uid="{70735191-9305-4F6A-BCBA-262E85934304}"/>
    <cellStyle name="Normal 190" xfId="548" xr:uid="{E46E28EB-D7A6-4E0C-8471-23E3E6A2408B}"/>
    <cellStyle name="Normal 191" xfId="549" xr:uid="{55D44B0A-5554-4396-B69D-0B29720273FF}"/>
    <cellStyle name="Normal 192" xfId="550" xr:uid="{BD5E5BAD-4F5D-47F6-9FBD-A128670B19E2}"/>
    <cellStyle name="Normal 193" xfId="551" xr:uid="{0DEE5F4E-7190-4BFE-96B1-FCB0BF2C5222}"/>
    <cellStyle name="Normal 194" xfId="552" xr:uid="{F485BD98-E103-4EA4-A72B-4050DA9C6E95}"/>
    <cellStyle name="Normal 195" xfId="553" xr:uid="{72E4F664-7473-4B89-A6BC-9F0F53167952}"/>
    <cellStyle name="Normal 196" xfId="554" xr:uid="{A5E8558D-9635-4D7E-98F4-8C7044CEB41B}"/>
    <cellStyle name="Normal 197" xfId="555" xr:uid="{AC6AEEFC-EFBA-4DCC-94B3-883001CEC59A}"/>
    <cellStyle name="Normal 198" xfId="556" xr:uid="{C9790157-1706-4F07-A575-B9BF16F5600F}"/>
    <cellStyle name="Normal 199" xfId="557" xr:uid="{7A82D97A-8C62-4010-95A2-ECB65B461F63}"/>
    <cellStyle name="Normal 2" xfId="4" xr:uid="{83E2CB56-F3B6-4761-A2EB-BFCDBDF5CDD2}"/>
    <cellStyle name="Normal 2 2" xfId="135" xr:uid="{F5C38CA2-1239-47DC-A6A8-B9799047DC03}"/>
    <cellStyle name="Normal 2 3" xfId="88" xr:uid="{60E3D90A-4420-4E44-AB3F-D779C8588C65}"/>
    <cellStyle name="Normal 20" xfId="558" xr:uid="{DB5EB099-66FC-4523-A0D5-B5B3A86DB6A2}"/>
    <cellStyle name="Normal 20 2" xfId="987" xr:uid="{20A36633-2A2D-4F54-8BF8-191729F402B9}"/>
    <cellStyle name="Normal 20 2 2" xfId="1994" xr:uid="{4B1D3F34-E0BB-4658-897C-E53FCD9532D6}"/>
    <cellStyle name="Normal 20 3" xfId="1082" xr:uid="{85311A57-4608-44C1-B056-8C9D795DF049}"/>
    <cellStyle name="Normal 20 3 2" xfId="2072" xr:uid="{0E710581-7A4C-4798-B9CC-E9B4066CB108}"/>
    <cellStyle name="Normal 20 4" xfId="1165" xr:uid="{01AE852E-D6C3-484C-A4A3-0C6E629485FF}"/>
    <cellStyle name="Normal 20 4 2" xfId="2150" xr:uid="{124C8B7C-8838-41A8-ABF7-24392F1E53EE}"/>
    <cellStyle name="Normal 20 5" xfId="1248" xr:uid="{E15910E4-31B8-44BA-A882-BE5B017C1E52}"/>
    <cellStyle name="Normal 20 5 2" xfId="2228" xr:uid="{A4E551FA-89EC-432E-B29B-96CC795C4BFD}"/>
    <cellStyle name="Normal 20 6" xfId="1335" xr:uid="{47F1A400-002F-409B-BEA7-CE8F1A4AC27F}"/>
    <cellStyle name="Normal 20 6 2" xfId="2306" xr:uid="{55A326A4-AE36-457D-936C-BBE6D0E13CDD}"/>
    <cellStyle name="Normal 20 7" xfId="1809" xr:uid="{AD0C7F5B-CCC4-4EAD-AA1C-85669210C472}"/>
    <cellStyle name="Normal 20 7 2" xfId="2742" xr:uid="{4118B9E6-F4D5-41D9-959F-87CF97B61BD0}"/>
    <cellStyle name="Normal 20 8" xfId="1917" xr:uid="{4D8B41D1-6708-4910-AEA2-0A16909AA8D6}"/>
    <cellStyle name="Normal 200" xfId="559" xr:uid="{47F7B8F1-454F-4067-8D74-2002253CBBBD}"/>
    <cellStyle name="Normal 201" xfId="560" xr:uid="{FB7567D4-D5A1-4BAD-BD5D-CB671384E491}"/>
    <cellStyle name="Normal 202" xfId="561" xr:uid="{7A31B62F-FE93-46DF-A7DD-E831B69ECE80}"/>
    <cellStyle name="Normal 203" xfId="562" xr:uid="{0D1E00DC-5BCE-45A2-AA44-CD011FC1DF29}"/>
    <cellStyle name="Normal 204" xfId="563" xr:uid="{3E0E47DE-B8FA-4302-AFF1-3824F98BFB1D}"/>
    <cellStyle name="Normal 205" xfId="564" xr:uid="{B5712769-CF45-43E7-8B9E-2D4D727CAA63}"/>
    <cellStyle name="Normal 206" xfId="565" xr:uid="{D1CABEF2-0FAC-476F-B902-B3020B433537}"/>
    <cellStyle name="Normal 207" xfId="566" xr:uid="{DCB89B28-6669-494D-902F-3FB0059450FF}"/>
    <cellStyle name="Normal 208" xfId="567" xr:uid="{190B0F76-B2FA-41F4-80B6-88ECBA4277B1}"/>
    <cellStyle name="Normal 209" xfId="568" xr:uid="{B0768F75-BB1B-4452-9239-1230EB88FEA4}"/>
    <cellStyle name="Normal 21" xfId="569" xr:uid="{5B2BF11F-40F5-4112-B0CD-831AEEF34E9C}"/>
    <cellStyle name="Normal 21 2" xfId="1846" xr:uid="{5A86ADFE-DFB0-4119-B3C5-F3AD5E9530E8}"/>
    <cellStyle name="Normal 21 2 2" xfId="2770" xr:uid="{5F9AC588-35F4-4163-9C91-C629826C12DA}"/>
    <cellStyle name="Normal 210" xfId="570" xr:uid="{A59F5438-3E02-4690-A12F-ECB4EAD87F2B}"/>
    <cellStyle name="Normal 211" xfId="571" xr:uid="{4554D537-8756-4494-8270-677D8F7D2874}"/>
    <cellStyle name="Normal 212" xfId="572" xr:uid="{F887E002-FCB1-4F06-B985-C0598A802460}"/>
    <cellStyle name="Normal 213" xfId="573" xr:uid="{00A3DB5A-C742-41C5-8320-89940F4AF27E}"/>
    <cellStyle name="Normal 214" xfId="574" xr:uid="{EC2218D2-7F21-4042-A56B-C58CDD00CB73}"/>
    <cellStyle name="Normal 215" xfId="575" xr:uid="{A96EE131-8E12-4F73-9A75-BEC41E39529D}"/>
    <cellStyle name="Normal 216" xfId="576" xr:uid="{AE1A3271-F9DD-4C5F-8551-3F2CE005FE53}"/>
    <cellStyle name="Normal 217" xfId="577" xr:uid="{3EFF999D-C260-4CB1-B69E-E9C4E77E55B3}"/>
    <cellStyle name="Normal 218" xfId="578" xr:uid="{579096D1-CD0D-4066-A5E8-D994AEC120FF}"/>
    <cellStyle name="Normal 219" xfId="579" xr:uid="{625FA588-2A63-442B-9AB0-21723DEC728A}"/>
    <cellStyle name="Normal 22" xfId="580" xr:uid="{151B0CF7-ECF1-43D9-B478-BE60D272B0BD}"/>
    <cellStyle name="Normal 22 2" xfId="1849" xr:uid="{469F0117-7D95-4C09-BCF5-F6D24E39EE18}"/>
    <cellStyle name="Normal 22 2 2" xfId="2771" xr:uid="{AA08E303-A3F5-4AE3-AAFA-40A491646FF5}"/>
    <cellStyle name="Normal 220" xfId="581" xr:uid="{E5E5D5E7-D823-4159-9055-B3036C389400}"/>
    <cellStyle name="Normal 221" xfId="582" xr:uid="{8462907A-B52D-4860-9D64-1EDD2D7216A4}"/>
    <cellStyle name="Normal 222" xfId="583" xr:uid="{4059B74D-94BF-46EA-BB1C-ECD53D0A4EBC}"/>
    <cellStyle name="Normal 223" xfId="584" xr:uid="{660F6E68-2FEE-4448-9910-E53CB50DFEB5}"/>
    <cellStyle name="Normal 224" xfId="585" xr:uid="{50B9E5B4-31BE-4DC7-B945-7A8BAF81C034}"/>
    <cellStyle name="Normal 225" xfId="586" xr:uid="{DD55CBCD-49EA-4B6A-BBE8-BF10677F610C}"/>
    <cellStyle name="Normal 226" xfId="587" xr:uid="{E6D833C1-CFDD-4329-B60B-9ACE7658B4EC}"/>
    <cellStyle name="Normal 227" xfId="588" xr:uid="{BB28A3E1-D6FD-4C67-BA89-C0DBE9D51B56}"/>
    <cellStyle name="Normal 228" xfId="589" xr:uid="{D2461BAA-B8A5-4F6F-8690-FD52FB32A20B}"/>
    <cellStyle name="Normal 229" xfId="590" xr:uid="{C7D0CEA0-2190-45B6-A5B4-D04ABF52A395}"/>
    <cellStyle name="Normal 23" xfId="591" xr:uid="{E2166BEC-E615-4666-B7F5-8C70408E8304}"/>
    <cellStyle name="Normal 23 2" xfId="1853" xr:uid="{8871C5BF-6297-4843-932C-1B5686C1BE7D}"/>
    <cellStyle name="Normal 23 2 2" xfId="2774" xr:uid="{E287F3C4-1277-4D03-B40F-8EBC0C8EC7A8}"/>
    <cellStyle name="Normal 230" xfId="592" xr:uid="{42596DD1-E64D-4E2B-999E-F007DDA78DFB}"/>
    <cellStyle name="Normal 231" xfId="593" xr:uid="{B62EAECF-FD52-45C8-AFF7-A40F8871B97E}"/>
    <cellStyle name="Normal 232" xfId="594" xr:uid="{6191D8E2-5B6F-430A-80BC-028EDCE0F2A3}"/>
    <cellStyle name="Normal 233" xfId="595" xr:uid="{0F1AD395-9C65-450B-949A-7E2EA4BFFED6}"/>
    <cellStyle name="Normal 234" xfId="596" xr:uid="{ED612E77-0DF5-484F-A84D-28B61F0F7532}"/>
    <cellStyle name="Normal 235" xfId="597" xr:uid="{DE05DB5E-8BDF-4169-90EA-25089C70CFF7}"/>
    <cellStyle name="Normal 236" xfId="598" xr:uid="{97BD9F53-2C78-43AD-9740-52C3F21F70EB}"/>
    <cellStyle name="Normal 237" xfId="599" xr:uid="{8C8CAC7F-A919-4760-B881-C4F2563CED51}"/>
    <cellStyle name="Normal 238" xfId="600" xr:uid="{A7BE7D6C-FA52-4EB6-BDB3-B9BEF0C59E39}"/>
    <cellStyle name="Normal 239" xfId="601" xr:uid="{D94DB281-4E60-49A9-A9E8-67554625F69E}"/>
    <cellStyle name="Normal 24" xfId="602" xr:uid="{58C32F56-DBCC-44FA-9B77-5BA9313D023B}"/>
    <cellStyle name="Normal 24 2" xfId="603" xr:uid="{39ECF44B-A79E-42CF-81E3-7DE73FCA3E61}"/>
    <cellStyle name="Normal 24 3" xfId="604" xr:uid="{76834BFA-FE7B-4E77-928D-F0C41434352F}"/>
    <cellStyle name="Normal 24 4" xfId="1854" xr:uid="{53E9AE97-BF3B-4231-AE25-4616A042B9F1}"/>
    <cellStyle name="Normal 24 4 2" xfId="2775" xr:uid="{A9BBCDDA-CA94-4E06-8B91-370F53093727}"/>
    <cellStyle name="Normal 240" xfId="605" xr:uid="{511AC32B-BFD7-4AC4-832E-16ABAFFE243E}"/>
    <cellStyle name="Normal 241" xfId="606" xr:uid="{CA6A6256-EE83-43B6-825D-2702C2D8A47B}"/>
    <cellStyle name="Normal 242" xfId="607" xr:uid="{11DDF24F-9DA6-4FE5-8656-F9B93D682EE7}"/>
    <cellStyle name="Normal 243" xfId="608" xr:uid="{FFAA34BB-9A04-4211-9D17-F75CF7E69CCF}"/>
    <cellStyle name="Normal 244" xfId="609" xr:uid="{506F4328-6CC3-4914-8991-5BDF1CF791B7}"/>
    <cellStyle name="Normal 245" xfId="610" xr:uid="{DF3FA097-4F2B-4C06-8CFF-902DDF354EC7}"/>
    <cellStyle name="Normal 246" xfId="611" xr:uid="{B15F8815-9ECF-4EAC-A826-269B507CB89B}"/>
    <cellStyle name="Normal 247" xfId="612" xr:uid="{903A6C40-4E51-4787-B2B8-49E8204B7070}"/>
    <cellStyle name="Normal 248" xfId="613" xr:uid="{921A8A52-3156-4635-8F14-E09E19B77E8F}"/>
    <cellStyle name="Normal 249" xfId="614" xr:uid="{E52D317C-6687-4920-8442-D4D15D45F927}"/>
    <cellStyle name="Normal 25" xfId="615" xr:uid="{64B9E627-6452-4B86-B911-EAFB881203DA}"/>
    <cellStyle name="Normal 25 2" xfId="616" xr:uid="{8A0A23C2-5D83-46EF-BE18-0D591DD7B2B9}"/>
    <cellStyle name="Normal 25 3" xfId="617" xr:uid="{27B96F28-841F-48DE-BB24-BF7BC767DC05}"/>
    <cellStyle name="Normal 25 4" xfId="1852" xr:uid="{FA68D4AB-5C13-4C79-9FC2-ECFEF038D8A1}"/>
    <cellStyle name="Normal 25 4 2" xfId="2773" xr:uid="{3B6161D1-28C2-485D-8A34-E7C45C6F2F17}"/>
    <cellStyle name="Normal 250" xfId="618" xr:uid="{A4736943-175D-437E-BEBF-E0D3935CAD47}"/>
    <cellStyle name="Normal 251" xfId="619" xr:uid="{452BE856-ED4A-4EDC-B281-8BCBD19A346E}"/>
    <cellStyle name="Normal 252" xfId="620" xr:uid="{34D9CC5C-D502-446A-8606-3640B63AE36B}"/>
    <cellStyle name="Normal 253" xfId="621" xr:uid="{2FED1184-A05E-4D5D-9A22-2A1EF737856D}"/>
    <cellStyle name="Normal 254" xfId="622" xr:uid="{CD24108F-4562-43D7-8F6C-CC924D0C5F01}"/>
    <cellStyle name="Normal 255" xfId="623" xr:uid="{46AD3825-DA43-4B91-94D6-3CD60873CECA}"/>
    <cellStyle name="Normal 256" xfId="624" xr:uid="{86ACB21A-F5E9-48F5-A6DD-0369602BB9FF}"/>
    <cellStyle name="Normal 257" xfId="625" xr:uid="{F6FD396D-74A3-48D8-8D51-35408678A846}"/>
    <cellStyle name="Normal 258" xfId="626" xr:uid="{1151B2E5-4DD1-445A-B9D6-873571CB63F1}"/>
    <cellStyle name="Normal 258 2" xfId="627" xr:uid="{16233562-D674-482E-AD3A-111474DCB6DA}"/>
    <cellStyle name="Normal 258 3" xfId="988" xr:uid="{B8AD1BC7-FFBF-4DD1-B396-8DA139BAD033}"/>
    <cellStyle name="Normal 259" xfId="628" xr:uid="{0B5E384E-36E3-4629-8402-D8320C9F6545}"/>
    <cellStyle name="Normal 259 2" xfId="629" xr:uid="{2BE1D1A2-4D61-44F7-A704-35AB51962857}"/>
    <cellStyle name="Normal 259 3" xfId="989" xr:uid="{E3DBEC12-CA0C-4A45-A4AE-537CFCD4DB66}"/>
    <cellStyle name="Normal 26" xfId="630" xr:uid="{1F73AD8E-FFBC-43F3-94F9-A84C79F6BE34}"/>
    <cellStyle name="Normal 26 2" xfId="631" xr:uid="{76F9261E-D5F7-4011-B03D-886C8019D762}"/>
    <cellStyle name="Normal 26 3" xfId="632" xr:uid="{AF11E506-97BA-4A31-BC11-6F916047DB37}"/>
    <cellStyle name="Normal 260" xfId="633" xr:uid="{02880EF0-4114-433D-A477-1376886C7382}"/>
    <cellStyle name="Normal 260 2" xfId="634" xr:uid="{3AFEB468-3CC8-4A13-BF8E-485049840862}"/>
    <cellStyle name="Normal 260 3" xfId="990" xr:uid="{1FEE9A4C-B94A-4D0C-AC2B-1B162632173E}"/>
    <cellStyle name="Normal 261" xfId="635" xr:uid="{8C8D60EF-28CC-4F6E-B7D8-E5B76F71EF0F}"/>
    <cellStyle name="Normal 261 2" xfId="636" xr:uid="{DC6A3AB5-C810-4460-8F86-E2DDFEE62CD8}"/>
    <cellStyle name="Normal 261 3" xfId="991" xr:uid="{40B09972-AD5B-4952-B0F4-F28A1E97AF18}"/>
    <cellStyle name="Normal 262" xfId="637" xr:uid="{93552432-485E-4055-80FC-2ADFB4A317B5}"/>
    <cellStyle name="Normal 262 2" xfId="638" xr:uid="{36BDEF04-73E8-44B0-823C-A881CD0D9D38}"/>
    <cellStyle name="Normal 262 3" xfId="992" xr:uid="{1449FCC9-30E1-43AF-98DC-3E59FD3A0981}"/>
    <cellStyle name="Normal 263" xfId="639" xr:uid="{542522CF-2961-467B-9058-7641721C4C4E}"/>
    <cellStyle name="Normal 263 2" xfId="640" xr:uid="{80EBD44A-BE95-416B-9586-46A2002F7568}"/>
    <cellStyle name="Normal 263 3" xfId="993" xr:uid="{C2768507-23C6-435E-9FE9-BC5F2CB15F06}"/>
    <cellStyle name="Normal 264" xfId="641" xr:uid="{47DBDF00-B322-420A-961B-E9763339561A}"/>
    <cellStyle name="Normal 264 2" xfId="642" xr:uid="{C51FE4EE-B5B6-47CC-B026-E2AFA379550D}"/>
    <cellStyle name="Normal 264 3" xfId="994" xr:uid="{2E963DD8-1C2C-4596-BD68-1BEDA9CC618A}"/>
    <cellStyle name="Normal 265" xfId="643" xr:uid="{1DDF58B8-4C3E-4C49-8F37-A5083EA278F8}"/>
    <cellStyle name="Normal 266" xfId="644" xr:uid="{94EF4307-6F25-4EC9-9B8E-49FC94EBF738}"/>
    <cellStyle name="Normal 267" xfId="645" xr:uid="{4F377EEF-0D95-4A0B-BFAB-FA1729EAE23C}"/>
    <cellStyle name="Normal 268" xfId="646" xr:uid="{2498D843-8B82-496B-881D-A569DAC7F60C}"/>
    <cellStyle name="Normal 269" xfId="647" xr:uid="{E06B927D-9E50-4EA9-82DD-A5123BBCFC5B}"/>
    <cellStyle name="Normal 269 2" xfId="995" xr:uid="{BB6056DA-5488-498F-9DC4-36B3E180EBD2}"/>
    <cellStyle name="Normal 269 2 2" xfId="1995" xr:uid="{517BCDC5-A4BB-44A9-B783-8DD571F27217}"/>
    <cellStyle name="Normal 269 3" xfId="1084" xr:uid="{48B5A06D-8294-4B02-B84E-941F835C04C6}"/>
    <cellStyle name="Normal 269 3 2" xfId="2073" xr:uid="{B8302DDB-BD1B-432B-B4BC-44F41BD26C71}"/>
    <cellStyle name="Normal 269 4" xfId="1166" xr:uid="{10168DA3-6284-466D-A556-008E785A7C58}"/>
    <cellStyle name="Normal 269 4 2" xfId="2151" xr:uid="{2CFB5EF1-976D-458A-A1EB-D4B85FEA3146}"/>
    <cellStyle name="Normal 269 5" xfId="1250" xr:uid="{AD3C9FE0-3BD9-4E10-A6E0-5A177AD22835}"/>
    <cellStyle name="Normal 269 5 2" xfId="2229" xr:uid="{57A6D706-B81C-40EC-93BA-000C409F3771}"/>
    <cellStyle name="Normal 269 6" xfId="1336" xr:uid="{B594D89C-EF46-498C-8579-F22B6D143C94}"/>
    <cellStyle name="Normal 269 6 2" xfId="2307" xr:uid="{64524F79-B553-4D81-8015-ACDD9E4D409C}"/>
    <cellStyle name="Normal 269 7" xfId="1918" xr:uid="{097297B3-8B79-435B-8A82-61DD80790088}"/>
    <cellStyle name="Normal 27" xfId="648" xr:uid="{4AF090C7-17F8-4FCA-92A7-CDB4196899FE}"/>
    <cellStyle name="Normal 27 2" xfId="649" xr:uid="{690EA857-C5DB-4701-950C-647437C75837}"/>
    <cellStyle name="Normal 27 3" xfId="650" xr:uid="{129E88ED-27F4-4AB6-A689-9CE96F5A745A}"/>
    <cellStyle name="Normal 270" xfId="651" xr:uid="{1041AD0C-FF6D-4D3A-9D46-9461CC9679CB}"/>
    <cellStyle name="Normal 270 2" xfId="996" xr:uid="{B9A063EC-73D9-4B03-815D-A200FBEBBB2D}"/>
    <cellStyle name="Normal 270 2 2" xfId="1996" xr:uid="{1148FA0B-3378-4AD4-B48D-53F9DC060731}"/>
    <cellStyle name="Normal 270 3" xfId="1085" xr:uid="{54AC8EFD-0AA9-4106-B70E-C0D84D112AC3}"/>
    <cellStyle name="Normal 270 3 2" xfId="2074" xr:uid="{204E5A81-6758-40E4-9FA2-2063692C4A9B}"/>
    <cellStyle name="Normal 270 4" xfId="1167" xr:uid="{88CD5919-70B8-4C27-84BE-C6194BFE80F4}"/>
    <cellStyle name="Normal 270 4 2" xfId="2152" xr:uid="{8381DE87-3A06-471D-8E47-25E99B36D297}"/>
    <cellStyle name="Normal 270 5" xfId="1251" xr:uid="{71D1AAE7-222D-4501-9D3C-05D9BCC81807}"/>
    <cellStyle name="Normal 270 5 2" xfId="2230" xr:uid="{C93E6EFF-BA76-493A-953B-182F7CEC07EA}"/>
    <cellStyle name="Normal 270 6" xfId="1337" xr:uid="{DF90DD9E-4244-4931-A61D-55FBA963C26A}"/>
    <cellStyle name="Normal 270 6 2" xfId="2308" xr:uid="{3F646DE0-F5BF-48B2-941F-6ECA5F01229E}"/>
    <cellStyle name="Normal 270 7" xfId="1919" xr:uid="{4584B267-1D09-45A9-9436-F44B167E66DD}"/>
    <cellStyle name="Normal 271" xfId="652" xr:uid="{278F34DC-A7BD-4A8C-AE65-3B129EFF559A}"/>
    <cellStyle name="Normal 272" xfId="653" xr:uid="{56135A48-2474-4F5E-8C5E-7DE0527A423C}"/>
    <cellStyle name="Normal 273" xfId="654" xr:uid="{DE53783B-B388-4751-8A2F-0E63A48CC43A}"/>
    <cellStyle name="Normal 274" xfId="655" xr:uid="{E08AAE48-ABB3-4164-8219-40D00B8E6ABA}"/>
    <cellStyle name="Normal 275" xfId="656" xr:uid="{A843D6E3-8A69-4096-BD62-AD2E5097DAFB}"/>
    <cellStyle name="Normal 276" xfId="657" xr:uid="{28603BDD-906A-4192-A289-81AB397D0B00}"/>
    <cellStyle name="Normal 277" xfId="658" xr:uid="{9EBCD167-4B92-41AE-9CA0-FD65CC544765}"/>
    <cellStyle name="Normal 278" xfId="659" xr:uid="{B6C243F3-8970-40E3-A1F4-F4D3FD09D8EE}"/>
    <cellStyle name="Normal 279" xfId="660" xr:uid="{0F3D4EF6-2541-48A4-9E07-A093F8AAA4C0}"/>
    <cellStyle name="Normal 28" xfId="661" xr:uid="{99CE21E1-B37E-4383-A652-571278FD2E9C}"/>
    <cellStyle name="Normal 28 2" xfId="997" xr:uid="{2F922E2C-20D9-45FE-91AF-AFF5B9C8C858}"/>
    <cellStyle name="Normal 28 2 2" xfId="1997" xr:uid="{0D80E330-972D-4EE6-B03C-771B7F1F431B}"/>
    <cellStyle name="Normal 28 3" xfId="1086" xr:uid="{10F87237-2771-4FFD-AFF4-274A13979619}"/>
    <cellStyle name="Normal 28 3 2" xfId="2075" xr:uid="{9028A450-ACF5-416B-A778-51D0EC4C21B7}"/>
    <cellStyle name="Normal 28 4" xfId="1168" xr:uid="{779CEB28-6452-4C33-9EEE-BB0508E5A82A}"/>
    <cellStyle name="Normal 28 4 2" xfId="2153" xr:uid="{32C834D4-D6B5-493C-9FF1-1E8B9443DBAB}"/>
    <cellStyle name="Normal 28 5" xfId="1252" xr:uid="{93952F8C-294F-49CC-836C-1D765ABC6A7B}"/>
    <cellStyle name="Normal 28 5 2" xfId="2231" xr:uid="{954CC52D-A3A7-4D87-BB61-4749B1A5135A}"/>
    <cellStyle name="Normal 28 6" xfId="1338" xr:uid="{49237AB9-07EC-4B8B-8278-7291BFC14CAF}"/>
    <cellStyle name="Normal 28 6 2" xfId="2309" xr:uid="{5232CB8E-AB8A-4483-9419-4A5CBF5CC665}"/>
    <cellStyle name="Normal 28 7" xfId="1920" xr:uid="{73009175-DACC-4646-81C3-37AFAFA99992}"/>
    <cellStyle name="Normal 280" xfId="662" xr:uid="{D223670F-6EC5-4457-9E15-C4018581F78E}"/>
    <cellStyle name="Normal 281" xfId="663" xr:uid="{126D3E6D-A509-422B-9D78-EF633620776C}"/>
    <cellStyle name="Normal 282" xfId="664" xr:uid="{6F4C932D-4B5A-4AC5-81FD-A385D8ADE306}"/>
    <cellStyle name="Normal 283" xfId="665" xr:uid="{9A90D907-71D4-4101-8226-90D73BEFB5B3}"/>
    <cellStyle name="Normal 284" xfId="666" xr:uid="{A02F4B36-6B7A-42DE-AC40-0982A8CC8663}"/>
    <cellStyle name="Normal 285" xfId="667" xr:uid="{98450363-C2A8-4D0B-90D3-0414073C6B4F}"/>
    <cellStyle name="Normal 286" xfId="668" xr:uid="{03D471D7-6069-4F82-842D-529F00763A1A}"/>
    <cellStyle name="Normal 287" xfId="669" xr:uid="{100571A6-C675-4428-A7A1-4294F7D5F242}"/>
    <cellStyle name="Normal 288" xfId="670" xr:uid="{41E53F4E-059C-49B5-9D48-F2A28F9F8FCF}"/>
    <cellStyle name="Normal 289" xfId="671" xr:uid="{36E91B1F-5B75-429F-9C99-5F75FFD61C3E}"/>
    <cellStyle name="Normal 29" xfId="672" xr:uid="{DE444A7B-9F70-4D70-B573-4473290B4597}"/>
    <cellStyle name="Normal 290" xfId="673" xr:uid="{79573FCA-FDAB-4F33-AE80-814CA5B40AA3}"/>
    <cellStyle name="Normal 291" xfId="674" xr:uid="{3B4FA5EA-5440-402B-A0C2-C00CF88C1A6E}"/>
    <cellStyle name="Normal 292" xfId="675" xr:uid="{55D6DA3B-9F4C-458B-8DF5-BA987BF65119}"/>
    <cellStyle name="Normal 293" xfId="676" xr:uid="{CA9038B5-19DA-4207-BA2D-1B3E6AE0E80E}"/>
    <cellStyle name="Normal 294" xfId="677" xr:uid="{CFC81EC5-D371-40F8-A0E6-EE2274897C9D}"/>
    <cellStyle name="Normal 295" xfId="678" xr:uid="{28A5F012-FDBA-45B6-AD2C-61B57B4E67BE}"/>
    <cellStyle name="Normal 296" xfId="679" xr:uid="{BA5FB920-4EF4-4D49-81AD-A280AD319E44}"/>
    <cellStyle name="Normal 297" xfId="680" xr:uid="{A3FEB236-A5F3-41D4-A907-AB358D62D9A4}"/>
    <cellStyle name="Normal 298" xfId="681" xr:uid="{D274A7B6-4CC0-4DD1-977D-4D16ABE07F88}"/>
    <cellStyle name="Normal 299" xfId="682" xr:uid="{7E78B8DD-922B-47D8-A9CF-1E7603E5E964}"/>
    <cellStyle name="Normal 299 2" xfId="998" xr:uid="{B83FA4DE-7A28-49E2-9350-B98EB975FBB3}"/>
    <cellStyle name="Normal 3" xfId="61" xr:uid="{50750066-E731-4732-8EFC-4EB38ED411F5}"/>
    <cellStyle name="Normal 3 10" xfId="1339" xr:uid="{AD24BAC4-C52C-4BDC-A569-11A1F18EEF62}"/>
    <cellStyle name="Normal 3 10 2" xfId="2310" xr:uid="{097705F1-231E-4759-B7A2-3A1DEDA3354C}"/>
    <cellStyle name="Normal 3 11" xfId="131" xr:uid="{4979D047-3329-4961-A76C-B60B6D79DBF7}"/>
    <cellStyle name="Normal 3 2" xfId="684" xr:uid="{4D14CF70-A843-49EB-AE30-32F0B2BA2E64}"/>
    <cellStyle name="Normal 3 2 2" xfId="1776" xr:uid="{197A84C5-AF8D-4573-9D87-4031E58DAAE6}"/>
    <cellStyle name="Normal 3 3" xfId="685" xr:uid="{DDA599A3-6F9A-4D1E-AD6E-9DAE7300C67C}"/>
    <cellStyle name="Normal 3 3 2" xfId="686" xr:uid="{5521E83D-5D9F-4174-8CD8-DB259B4CF622}"/>
    <cellStyle name="Normal 3 3 3" xfId="1000" xr:uid="{BABB4761-1233-4F14-B4BD-53C7511F64F5}"/>
    <cellStyle name="Normal 3 4" xfId="687" xr:uid="{01252CE1-79CD-410C-AEB5-A80BEA7A7747}"/>
    <cellStyle name="Normal 3 5" xfId="683" xr:uid="{E21E31EA-9710-423E-AB47-A0585400F127}"/>
    <cellStyle name="Normal 3 5 2" xfId="1921" xr:uid="{0D6CB18D-DCB4-46BD-B39F-ACC8BC561395}"/>
    <cellStyle name="Normal 3 6" xfId="999" xr:uid="{26108A56-DC1B-4B47-A539-B866C95DA360}"/>
    <cellStyle name="Normal 3 6 2" xfId="1998" xr:uid="{D21EBD98-11AA-4E9C-8D6F-F301657DA30B}"/>
    <cellStyle name="Normal 3 7" xfId="1087" xr:uid="{334A4675-06B6-4A7E-B30C-B4D48F828A7B}"/>
    <cellStyle name="Normal 3 7 2" xfId="2076" xr:uid="{1CEE3382-F9B3-479A-B9F1-793D7E108E92}"/>
    <cellStyle name="Normal 3 8" xfId="1169" xr:uid="{806283E1-59A3-4E3A-AD2B-E24AB9E63C51}"/>
    <cellStyle name="Normal 3 8 2" xfId="2154" xr:uid="{11B82470-B51D-45C5-984F-ABC291FB58C6}"/>
    <cellStyle name="Normal 3 9" xfId="1253" xr:uid="{0881F167-7D8B-4577-B71B-72BA9CA692C8}"/>
    <cellStyle name="Normal 3 9 2" xfId="2232" xr:uid="{4465CC55-3621-4C8F-BA45-E22AA23FDA6D}"/>
    <cellStyle name="Normal 30" xfId="688" xr:uid="{02896163-78E0-472E-B9C6-1FD5825499B8}"/>
    <cellStyle name="Normal 300" xfId="689" xr:uid="{8A8D9DE0-E2CB-41CA-BFEF-249B621E3656}"/>
    <cellStyle name="Normal 300 2" xfId="1001" xr:uid="{0B58589D-F21D-44D8-A848-F87D9B0EFAFC}"/>
    <cellStyle name="Normal 301" xfId="148" xr:uid="{6E03DBAD-EA09-407B-952D-3DBAB7089980}"/>
    <cellStyle name="Normal 302" xfId="1057" xr:uid="{A1E11796-054B-4B5F-92E4-1652D3446338}"/>
    <cellStyle name="Normal 303" xfId="1140" xr:uid="{ADFCB24E-00F3-4391-92F9-47375570053C}"/>
    <cellStyle name="Normal 304" xfId="1141" xr:uid="{EB272828-3484-4438-9DD7-0B938C52FD35}"/>
    <cellStyle name="Normal 305" xfId="1223" xr:uid="{12BAADC7-B5BF-4BAC-895E-CF9BC45732C0}"/>
    <cellStyle name="Normal 306" xfId="1222" xr:uid="{AF77530A-8093-49BC-BC26-BF39BCCDB307}"/>
    <cellStyle name="Normal 307" xfId="1306" xr:uid="{10F885A1-CF22-46DB-BC8A-B08A906CC746}"/>
    <cellStyle name="Normal 308" xfId="1307" xr:uid="{C7841844-516E-4840-A5F8-E868EB0780F8}"/>
    <cellStyle name="Normal 309" xfId="1308" xr:uid="{2C75BFF4-8981-4616-93FA-6E23BF2FEC3E}"/>
    <cellStyle name="Normal 31" xfId="690" xr:uid="{CF146EBE-2C4B-4434-8B1D-BE2BD262D202}"/>
    <cellStyle name="Normal 31 2" xfId="1002" xr:uid="{9B8380BB-4DEA-47E7-8EAC-1B24C46153EA}"/>
    <cellStyle name="Normal 31 2 2" xfId="1999" xr:uid="{F13F6E11-78C3-4729-83AB-DED71CD2F3D5}"/>
    <cellStyle name="Normal 31 3" xfId="1088" xr:uid="{22BAEC4F-EF3C-4E39-A63D-641BAABC1EA8}"/>
    <cellStyle name="Normal 31 3 2" xfId="2077" xr:uid="{07083E0F-2636-45D5-8288-F986FBE2F6F4}"/>
    <cellStyle name="Normal 31 4" xfId="1170" xr:uid="{58C7476B-3810-4D3A-BFA8-801EE42149BD}"/>
    <cellStyle name="Normal 31 4 2" xfId="2155" xr:uid="{7DC2D830-799E-4AB5-8B73-2EBD6D84D473}"/>
    <cellStyle name="Normal 31 5" xfId="1254" xr:uid="{E0A4A6E6-0AC9-4834-8D1F-7B189A1EF88F}"/>
    <cellStyle name="Normal 31 5 2" xfId="2233" xr:uid="{9A4AF0D4-EEB8-4F82-B324-438711DCDC93}"/>
    <cellStyle name="Normal 31 6" xfId="1340" xr:uid="{BF8FBB8A-47FE-4050-889F-81E093A54945}"/>
    <cellStyle name="Normal 31 6 2" xfId="2311" xr:uid="{B301C922-6F96-4B82-AF92-8C29529CBEBA}"/>
    <cellStyle name="Normal 31 7" xfId="1922" xr:uid="{41E24158-6743-456A-AF39-89C5249899CF}"/>
    <cellStyle name="Normal 310" xfId="1309" xr:uid="{ADD85D11-C87A-4119-BBAB-BE85846B83CA}"/>
    <cellStyle name="Normal 311" xfId="1310" xr:uid="{3B153FB7-9045-4CFC-9CA6-105EBEA60723}"/>
    <cellStyle name="Normal 312" xfId="1311" xr:uid="{5B8511E8-D224-4F61-B8E8-D0D316CF5FAA}"/>
    <cellStyle name="Normal 313" xfId="1392" xr:uid="{5684FF21-4D4D-4A53-B6A6-2E41FAA4C055}"/>
    <cellStyle name="Normal 314" xfId="1393" xr:uid="{733046FA-FCBC-4003-8B33-15D16A24E8D8}"/>
    <cellStyle name="Normal 314 2" xfId="2362" xr:uid="{1470CEBB-DC7C-453D-9D15-791CCA9D4125}"/>
    <cellStyle name="Normal 315" xfId="1397" xr:uid="{CF6223DB-4D52-4A99-8C09-F44ADEC6D574}"/>
    <cellStyle name="Normal 315 2" xfId="2366" xr:uid="{C003E06F-D283-4DE7-ABCC-9F96790F6B05}"/>
    <cellStyle name="Normal 316" xfId="1395" xr:uid="{25B05427-B534-4F69-8D26-64684DCD7745}"/>
    <cellStyle name="Normal 316 2" xfId="2364" xr:uid="{55728A40-6FD2-4C61-BA1C-88327CBB087B}"/>
    <cellStyle name="Normal 317" xfId="1396" xr:uid="{0BF8B7C1-24B4-4009-ADA0-36E68BEF57C8}"/>
    <cellStyle name="Normal 317 2" xfId="2365" xr:uid="{160D77F8-E798-4130-B4E5-6F2A502EAA1C}"/>
    <cellStyle name="Normal 318" xfId="1394" xr:uid="{4EF23629-ED86-4477-BC5E-512F68A735EC}"/>
    <cellStyle name="Normal 318 2" xfId="2363" xr:uid="{6A9AAED6-3E58-42DE-9F38-20EADA222A53}"/>
    <cellStyle name="Normal 319" xfId="1411" xr:uid="{3D4A843C-89FF-48A3-8DEF-789BC543FEAC}"/>
    <cellStyle name="Normal 319 2" xfId="2380" xr:uid="{8F639184-DC9E-4091-AF77-59C3720E8B21}"/>
    <cellStyle name="Normal 32" xfId="691" xr:uid="{E182E3E6-078B-402D-9C1F-73586AD1E664}"/>
    <cellStyle name="Normal 320" xfId="1425" xr:uid="{B55DDA08-747D-4826-A82B-508D5E80B418}"/>
    <cellStyle name="Normal 320 2" xfId="2394" xr:uid="{AD1ABC99-3BA9-42FF-B6F4-28D6C74F69C9}"/>
    <cellStyle name="Normal 321" xfId="1428" xr:uid="{EC41DA02-8F62-4FFD-9C8D-D21A4FC11E19}"/>
    <cellStyle name="Normal 321 2" xfId="2396" xr:uid="{6724E5EA-CC79-4DC1-A66D-759FF7BD7654}"/>
    <cellStyle name="Normal 322" xfId="1438" xr:uid="{616C4299-334F-4C01-858F-BF71B33198F7}"/>
    <cellStyle name="Normal 322 2" xfId="2406" xr:uid="{871D6F0B-B675-465B-A436-5D1BB350EEEF}"/>
    <cellStyle name="Normal 323" xfId="1430" xr:uid="{E8C679D6-3530-4A6D-81F5-E668E814BE5E}"/>
    <cellStyle name="Normal 323 2" xfId="2398" xr:uid="{F80E08C4-D53B-496A-B7A3-8F7523AED867}"/>
    <cellStyle name="Normal 324" xfId="1427" xr:uid="{71935D1A-3BAF-4651-997D-D4B488946AC6}"/>
    <cellStyle name="Normal 325" xfId="1445" xr:uid="{1F82F476-FF28-4B89-B2B1-54BFEFBBAA24}"/>
    <cellStyle name="Normal 326" xfId="1446" xr:uid="{AEB9D46E-04C3-4866-8089-30A9E986196A}"/>
    <cellStyle name="Normal 327" xfId="1447" xr:uid="{581AC559-3C21-47D0-ABE4-C52E54E4ED41}"/>
    <cellStyle name="Normal 327 2" xfId="2413" xr:uid="{96DFF3DD-E361-4158-955C-ECA95E1FEA84}"/>
    <cellStyle name="Normal 328" xfId="1461" xr:uid="{18602702-1169-429C-9613-607B3F4DA6DE}"/>
    <cellStyle name="Normal 328 2" xfId="2427" xr:uid="{9775A20D-CA73-4E22-93BE-C56D2A1AF76D}"/>
    <cellStyle name="Normal 329" xfId="1477" xr:uid="{09837C9E-9E30-4A85-A254-4894AB425640}"/>
    <cellStyle name="Normal 329 2" xfId="2443" xr:uid="{0039076E-1E31-488F-A5C8-C43756CFC38E}"/>
    <cellStyle name="Normal 33" xfId="692" xr:uid="{9B648DF1-E499-47F2-8C3F-7FA573ED3605}"/>
    <cellStyle name="Normal 330" xfId="1475" xr:uid="{87442652-582F-477E-9E3C-11CC7D231F86}"/>
    <cellStyle name="Normal 330 2" xfId="2441" xr:uid="{A2EA4757-7DDB-4BA6-BF16-EB0347213774}"/>
    <cellStyle name="Normal 331" xfId="1479" xr:uid="{B91745AD-9E3C-4E68-8662-A73AC461D179}"/>
    <cellStyle name="Normal 331 2" xfId="2445" xr:uid="{01864E3B-D93E-460E-B6F3-83BD24C0173D}"/>
    <cellStyle name="Normal 332" xfId="1496" xr:uid="{F92CA357-9E84-4F90-BE6B-43445FCD7082}"/>
    <cellStyle name="Normal 332 2" xfId="2462" xr:uid="{76BDA02D-8CE3-4651-80AB-19FFAC10C449}"/>
    <cellStyle name="Normal 333" xfId="1500" xr:uid="{7E0B806E-D03A-4E27-90FB-E872154E8F84}"/>
    <cellStyle name="Normal 333 2" xfId="2466" xr:uid="{354100AF-4F02-44D5-906F-DAEF051692C2}"/>
    <cellStyle name="Normal 334" xfId="1501" xr:uid="{343ED633-DDCB-4248-863E-D5835AB8E4E1}"/>
    <cellStyle name="Normal 334 2" xfId="2467" xr:uid="{E1788DBE-7EB3-499A-89C2-BA464247B57C}"/>
    <cellStyle name="Normal 335" xfId="1502" xr:uid="{446885A3-4B0A-458A-9011-FD2BCC181984}"/>
    <cellStyle name="Normal 335 2" xfId="2468" xr:uid="{5F9D779C-79FB-4DDD-82C7-0D27F94238BB}"/>
    <cellStyle name="Normal 336" xfId="1503" xr:uid="{FB99D081-3AC7-43C6-B622-E318AD6761D9}"/>
    <cellStyle name="Normal 336 2" xfId="2469" xr:uid="{3E71A876-7EA6-47B4-8D9F-89840C077918}"/>
    <cellStyle name="Normal 337" xfId="1504" xr:uid="{37756D62-B0A6-4A3E-AA5A-4E99D5F8E791}"/>
    <cellStyle name="Normal 337 2" xfId="2470" xr:uid="{7787086E-B3F5-48D9-A9A8-F4644BB4B616}"/>
    <cellStyle name="Normal 338" xfId="1505" xr:uid="{A299807F-715A-41AE-9ACF-F1FA40720979}"/>
    <cellStyle name="Normal 338 2" xfId="2471" xr:uid="{9CD38B22-48FD-40E4-A082-48A06204A24A}"/>
    <cellStyle name="Normal 339" xfId="1526" xr:uid="{9B163F0F-0EAD-4D58-8593-8B8EE9435661}"/>
    <cellStyle name="Normal 339 2" xfId="2492" xr:uid="{B443B7F3-75AF-43EC-8B77-AC86FE12A3CE}"/>
    <cellStyle name="Normal 34" xfId="693" xr:uid="{0DA4D086-53E0-4E79-9A0F-DC38098E67EB}"/>
    <cellStyle name="Normal 340" xfId="1527" xr:uid="{C759B3E9-C8C7-4A59-BF06-F0C8E7FCD01B}"/>
    <cellStyle name="Normal 340 2" xfId="2493" xr:uid="{6154BF82-B5A5-452C-9B51-254329BE6220}"/>
    <cellStyle name="Normal 341" xfId="1528" xr:uid="{B4DE0FC4-E96B-441D-83CB-3B8DC1250F17}"/>
    <cellStyle name="Normal 341 2" xfId="2494" xr:uid="{37443218-3838-451A-969B-BFF6A5209EB4}"/>
    <cellStyle name="Normal 342" xfId="1529" xr:uid="{72149668-3BF5-4FCF-AB0D-7BA46AF6674A}"/>
    <cellStyle name="Normal 342 2" xfId="2495" xr:uid="{9695B09D-46FE-4BD3-B042-E6534C218370}"/>
    <cellStyle name="Normal 343" xfId="1530" xr:uid="{063E112B-3A79-4EE6-A4B5-1BDEDAA22ADC}"/>
    <cellStyle name="Normal 343 2" xfId="2496" xr:uid="{40CD405A-915D-4040-9114-5101F283E1E7}"/>
    <cellStyle name="Normal 344" xfId="1531" xr:uid="{2D8862F8-8CE5-42C0-A5A7-9B9574A1D537}"/>
    <cellStyle name="Normal 344 2" xfId="2497" xr:uid="{602E6201-1F15-488D-8F3B-AEF67A99B5B0}"/>
    <cellStyle name="Normal 345" xfId="1532" xr:uid="{612194F8-6512-492A-90B4-E00A7BA0BEE6}"/>
    <cellStyle name="Normal 345 2" xfId="2498" xr:uid="{C79D12E7-6632-46D1-826C-311333FCE10B}"/>
    <cellStyle name="Normal 346" xfId="1550" xr:uid="{7639333D-9EFC-453C-A5C9-7B59A8E6E111}"/>
    <cellStyle name="Normal 346 2" xfId="2516" xr:uid="{13E8E7D5-9F60-41F3-A1D6-E6BA5214D203}"/>
    <cellStyle name="Normal 347" xfId="1554" xr:uid="{DDBF2DAF-1BC0-42E9-85B6-812DC0BFE04E}"/>
    <cellStyle name="Normal 347 2" xfId="2520" xr:uid="{D484F9FE-54DC-4A67-A01B-7F2E753459BB}"/>
    <cellStyle name="Normal 348" xfId="1555" xr:uid="{B93EF372-201E-456D-9D1D-FC3DCFB786CF}"/>
    <cellStyle name="Normal 348 2" xfId="2521" xr:uid="{818E4F5C-BC6C-4B33-9E28-6F83F6C74C37}"/>
    <cellStyle name="Normal 349" xfId="1556" xr:uid="{C97253DB-1CA5-4906-8EEB-A6745F37F7E0}"/>
    <cellStyle name="Normal 349 2" xfId="2522" xr:uid="{F532B497-E464-48BD-8958-28063435D647}"/>
    <cellStyle name="Normal 35" xfId="694" xr:uid="{24BCDD93-4DD1-4FE8-A87B-10CFD046578A}"/>
    <cellStyle name="Normal 350" xfId="1557" xr:uid="{F43EA414-B51E-45C8-9A9E-DF20E781B19D}"/>
    <cellStyle name="Normal 350 2" xfId="2523" xr:uid="{7FBC5B73-A4FD-4940-87F5-AE6DB7C531D3}"/>
    <cellStyle name="Normal 351" xfId="1558" xr:uid="{8474CEE6-5F3D-40A0-8243-C704B8D5F518}"/>
    <cellStyle name="Normal 351 2" xfId="2524" xr:uid="{1ECFFA21-B897-404B-BBD2-604121679292}"/>
    <cellStyle name="Normal 352" xfId="1559" xr:uid="{CB949F26-F5AC-4293-819B-063DDB0E88AA}"/>
    <cellStyle name="Normal 352 2" xfId="2525" xr:uid="{04C03D67-BB11-4D87-8DDC-0B61D6CD4039}"/>
    <cellStyle name="Normal 353" xfId="1562" xr:uid="{4F552C7A-0ACE-482F-AE86-94BB43DF7DF5}"/>
    <cellStyle name="Normal 353 2" xfId="2528" xr:uid="{55783E9D-7F82-478B-AB74-8A9B94D84A49}"/>
    <cellStyle name="Normal 354" xfId="1565" xr:uid="{AE3ADEC1-67DD-459F-B5D9-936F690123C8}"/>
    <cellStyle name="Normal 354 2" xfId="2531" xr:uid="{24A69828-0051-42FC-B716-65C0FD6913D2}"/>
    <cellStyle name="Normal 355" xfId="1561" xr:uid="{8ED5DCD1-E78A-4309-9399-F88BCDCC75AC}"/>
    <cellStyle name="Normal 355 2" xfId="2527" xr:uid="{114912E4-9AA6-45D4-BCF9-4A7ED1A4BBE2}"/>
    <cellStyle name="Normal 356" xfId="1564" xr:uid="{29C33CE7-AE72-48D8-8FE2-ED82596BF6BC}"/>
    <cellStyle name="Normal 356 2" xfId="2530" xr:uid="{93D6F31A-C294-4B30-8988-46E5CD4D68BA}"/>
    <cellStyle name="Normal 357" xfId="1571" xr:uid="{10396E21-AA8B-437F-99E0-7AB078843753}"/>
    <cellStyle name="Normal 357 2" xfId="2537" xr:uid="{645419B2-A729-47CB-B9C3-DCD456AD4347}"/>
    <cellStyle name="Normal 358" xfId="1569" xr:uid="{3EEA44B7-0787-460D-B530-F31619C1C790}"/>
    <cellStyle name="Normal 358 2" xfId="2535" xr:uid="{9E4D55F5-40F8-433B-BB46-EA1145FADA91}"/>
    <cellStyle name="Normal 359" xfId="1572" xr:uid="{ED6F969A-097E-4EB8-BC4C-3A579E254D8A}"/>
    <cellStyle name="Normal 359 2" xfId="2538" xr:uid="{AAF3FF0F-E210-41D1-9452-DFEE2CEF4845}"/>
    <cellStyle name="Normal 36" xfId="695" xr:uid="{224E0902-36AA-4830-B322-ED2BE2C5D982}"/>
    <cellStyle name="Normal 36 2" xfId="1003" xr:uid="{3D5CB302-E881-470E-86F9-E178EC48E73C}"/>
    <cellStyle name="Normal 36 2 2" xfId="2000" xr:uid="{0525A81E-A1DD-4E33-808D-013AD39DE6F1}"/>
    <cellStyle name="Normal 36 3" xfId="1089" xr:uid="{A70BE247-19F9-46A1-836E-E9D84EE93C45}"/>
    <cellStyle name="Normal 36 3 2" xfId="2078" xr:uid="{8A0D3F52-71A1-42B9-88D0-C485EF953597}"/>
    <cellStyle name="Normal 36 4" xfId="1171" xr:uid="{5C54EC9E-C1E2-48CF-9834-EEC0335EBFEE}"/>
    <cellStyle name="Normal 36 4 2" xfId="2156" xr:uid="{1447B959-3601-4993-BEAE-62AB254FCECC}"/>
    <cellStyle name="Normal 36 5" xfId="1255" xr:uid="{03F07C0C-62F6-4026-8058-5F1A799408BC}"/>
    <cellStyle name="Normal 36 5 2" xfId="2234" xr:uid="{CEB357EF-07BE-481F-9ED5-FF46EB4CC8DC}"/>
    <cellStyle name="Normal 36 6" xfId="1341" xr:uid="{681A37AE-03AA-450F-9B21-3177CA2260C8}"/>
    <cellStyle name="Normal 36 6 2" xfId="2312" xr:uid="{63577471-2989-4551-9A26-FE0BF483C662}"/>
    <cellStyle name="Normal 36 7" xfId="1923" xr:uid="{C47CDD1A-72C0-4E1F-9506-F7675B9513BF}"/>
    <cellStyle name="Normal 360" xfId="1575" xr:uid="{FB33B4C4-5D04-42DF-9610-FAC4CE121FDA}"/>
    <cellStyle name="Normal 360 2" xfId="2541" xr:uid="{68CA0648-476B-45BC-AEAD-A79F4BF9BCBD}"/>
    <cellStyle name="Normal 361" xfId="1599" xr:uid="{9ED6D9FD-6E1E-4D56-A239-5ECFB9E06A7B}"/>
    <cellStyle name="Normal 361 2" xfId="2565" xr:uid="{E79FE4CA-2ADE-4A73-9F20-074FBB072E3E}"/>
    <cellStyle name="Normal 362" xfId="1610" xr:uid="{69402A6B-2CBB-4B16-8BAE-12C2FC7984EB}"/>
    <cellStyle name="Normal 362 2" xfId="2576" xr:uid="{5D2A9EB7-92B5-47E5-9BE6-C802EC7C69A7}"/>
    <cellStyle name="Normal 363" xfId="1611" xr:uid="{387E8D4C-6EF1-4D69-8D86-194E6C9BF620}"/>
    <cellStyle name="Normal 363 2" xfId="2577" xr:uid="{76D63776-E87F-4039-957F-8D05AD302148}"/>
    <cellStyle name="Normal 364" xfId="1612" xr:uid="{80F71022-5A58-4A6A-9E60-C39736E88241}"/>
    <cellStyle name="Normal 364 2" xfId="2578" xr:uid="{BD764369-966E-40C6-833C-ABC21FBD2FBD}"/>
    <cellStyle name="Normal 365" xfId="1613" xr:uid="{15BC4EC0-6C8B-464C-A331-3333737FDE52}"/>
    <cellStyle name="Normal 365 2" xfId="2579" xr:uid="{66CC6126-5991-4E00-8477-0EC43B1DE3DD}"/>
    <cellStyle name="Normal 366" xfId="1614" xr:uid="{7522E6B2-EFAE-44F4-BCA5-B7CD3DDB3A95}"/>
    <cellStyle name="Normal 366 2" xfId="2580" xr:uid="{2AC83EDB-5EA2-4F98-A341-77DC6231D972}"/>
    <cellStyle name="Normal 367" xfId="1615" xr:uid="{5EFCDBCA-09F9-4218-AEA9-E64D50148B3D}"/>
    <cellStyle name="Normal 367 2" xfId="2581" xr:uid="{2FD7C9EA-D398-43D5-870F-9CDEAB3662BF}"/>
    <cellStyle name="Normal 368" xfId="1616" xr:uid="{87304CB6-10C8-4C02-B122-73472024CDA8}"/>
    <cellStyle name="Normal 368 2" xfId="2582" xr:uid="{4223B102-02D2-4D86-8819-F02344B20B1D}"/>
    <cellStyle name="Normal 369" xfId="1617" xr:uid="{D688C03E-9204-4E09-AC3F-35E71D2E9BE3}"/>
    <cellStyle name="Normal 369 2" xfId="2583" xr:uid="{8AF88C45-48F2-41D4-92E6-1E8683570CF0}"/>
    <cellStyle name="Normal 37" xfId="696" xr:uid="{375C1611-5989-470A-BF3F-03E5F68CA7AB}"/>
    <cellStyle name="Normal 370" xfId="1618" xr:uid="{B2E966D7-FBA2-425F-80A2-E467DADB462B}"/>
    <cellStyle name="Normal 370 2" xfId="2584" xr:uid="{0BCDE7B6-CD9C-4406-A4C8-F566D1B9AF45}"/>
    <cellStyle name="Normal 371" xfId="1619" xr:uid="{E985BF36-56FD-4D29-A868-9F750F375B56}"/>
    <cellStyle name="Normal 371 2" xfId="2585" xr:uid="{0F925146-AFFB-4E02-ADE0-9FC26466D2EA}"/>
    <cellStyle name="Normal 372" xfId="1620" xr:uid="{F872953E-FD36-43A4-ABA7-2214C5ECF8F7}"/>
    <cellStyle name="Normal 372 2" xfId="2586" xr:uid="{BB3246F5-879B-47BB-A189-9A5FD0A7F8C3}"/>
    <cellStyle name="Normal 373" xfId="1621" xr:uid="{BC8A7BA0-9FB5-4956-97E7-695D4D9F0CF6}"/>
    <cellStyle name="Normal 373 2" xfId="2587" xr:uid="{91C28585-A14F-4C2E-969E-1CF9FB852F7B}"/>
    <cellStyle name="Normal 374" xfId="1622" xr:uid="{8D540BA7-09C8-4F2A-A4C3-9547232BD850}"/>
    <cellStyle name="Normal 374 2" xfId="2588" xr:uid="{F1E43291-27B7-4314-A875-0AE325EA1687}"/>
    <cellStyle name="Normal 375" xfId="1623" xr:uid="{592153B1-6BB3-419B-92FF-3906ACD001CF}"/>
    <cellStyle name="Normal 375 2" xfId="2589" xr:uid="{5027D3D2-8455-41C6-BFAB-40660D190A3B}"/>
    <cellStyle name="Normal 376" xfId="1624" xr:uid="{F76286D4-3B13-47B4-9E2A-7D86792CA771}"/>
    <cellStyle name="Normal 376 2" xfId="2590" xr:uid="{370D6B4E-6EF9-42D5-B5E7-5D69F66CFD16}"/>
    <cellStyle name="Normal 377" xfId="1625" xr:uid="{30B60BB0-601E-4C36-AC33-F8AF7FB08CB8}"/>
    <cellStyle name="Normal 377 2" xfId="2591" xr:uid="{3A8D355C-3227-45E4-BE92-6858BE89E917}"/>
    <cellStyle name="Normal 378" xfId="1626" xr:uid="{307525A7-09F7-443E-83E2-AD7AB2F7D796}"/>
    <cellStyle name="Normal 378 2" xfId="2592" xr:uid="{DC88DC40-A5C9-4327-B17E-C5ECB5856A31}"/>
    <cellStyle name="Normal 379" xfId="1627" xr:uid="{7C42C5D5-2C4B-4C5C-A3A7-A47729AFC1F3}"/>
    <cellStyle name="Normal 379 2" xfId="2593" xr:uid="{F790E7AD-C3EB-4AA0-BB99-BAAAF5E72234}"/>
    <cellStyle name="Normal 38" xfId="697" xr:uid="{2EA148FD-F132-4BA5-8A27-8440CC4C827D}"/>
    <cellStyle name="Normal 380" xfId="1628" xr:uid="{EE4EE4D4-46F8-4127-A902-D7292DB6D602}"/>
    <cellStyle name="Normal 380 2" xfId="2594" xr:uid="{99AE9C5F-5465-475A-B9E5-11E75F37C473}"/>
    <cellStyle name="Normal 381" xfId="1629" xr:uid="{58DD82CB-C78E-4544-B0F7-AC89EEAE1644}"/>
    <cellStyle name="Normal 381 2" xfId="2595" xr:uid="{377449AC-A298-4557-A7D8-F1D32C9E2862}"/>
    <cellStyle name="Normal 382" xfId="1634" xr:uid="{49FF5C92-8F42-497A-B795-26A794C4E18C}"/>
    <cellStyle name="Normal 382 2" xfId="2600" xr:uid="{F6DF0BC9-2900-427A-8967-226EDFC83CC0}"/>
    <cellStyle name="Normal 383" xfId="1636" xr:uid="{79333DBB-A8BF-49EE-A609-CFD511D6BBB2}"/>
    <cellStyle name="Normal 383 2" xfId="2602" xr:uid="{AEA221B9-F797-4798-B167-B3FC02B46466}"/>
    <cellStyle name="Normal 384" xfId="1657" xr:uid="{EE701BD9-C8A4-4847-A543-B06D05E42057}"/>
    <cellStyle name="Normal 384 2" xfId="2623" xr:uid="{6BD9A69E-09E1-4D68-B5AF-5D95BE5E395F}"/>
    <cellStyle name="Normal 385" xfId="1656" xr:uid="{84B49522-1E5B-470E-AE5E-1CA93CDCA000}"/>
    <cellStyle name="Normal 385 2" xfId="2622" xr:uid="{14DB2E1E-CAA0-4A53-B79D-F4AD6698C660}"/>
    <cellStyle name="Normal 386" xfId="1655" xr:uid="{17C7770F-9494-401E-86E7-8447DCB2D22C}"/>
    <cellStyle name="Normal 386 2" xfId="2621" xr:uid="{8ACB9D54-AF31-4C31-B3A5-DB9F89871C67}"/>
    <cellStyle name="Normal 387" xfId="1632" xr:uid="{15228123-F5D8-4838-829C-38CE81FF970F}"/>
    <cellStyle name="Normal 387 2" xfId="2598" xr:uid="{5E7C3727-8111-47EC-8747-9A11376C6B52}"/>
    <cellStyle name="Normal 388" xfId="1642" xr:uid="{8BF45407-8571-4842-AE4B-137B293EF356}"/>
    <cellStyle name="Normal 388 2" xfId="2608" xr:uid="{41E17846-4266-4E2D-9DB6-239A58088C6A}"/>
    <cellStyle name="Normal 389" xfId="1665" xr:uid="{03767AE4-649E-4257-952B-5DC2031D7E9E}"/>
    <cellStyle name="Normal 389 2" xfId="2631" xr:uid="{CBB82B8F-CC23-4C3F-A206-594757DC042A}"/>
    <cellStyle name="Normal 39" xfId="698" xr:uid="{D1819EEE-2719-412A-BF8C-A23503DDCE36}"/>
    <cellStyle name="Normal 39 2" xfId="1004" xr:uid="{01B7F0C8-BDAB-47BB-887B-5473DECDBBA7}"/>
    <cellStyle name="Normal 39 2 2" xfId="2001" xr:uid="{FC42FE6F-34E5-43D7-A881-71500DD1AEDE}"/>
    <cellStyle name="Normal 39 3" xfId="1090" xr:uid="{054DB262-16EB-460D-B2E0-05037EFF8007}"/>
    <cellStyle name="Normal 39 3 2" xfId="2079" xr:uid="{C78370DE-209A-4EF3-B154-E944746A0494}"/>
    <cellStyle name="Normal 39 4" xfId="1172" xr:uid="{C43ABEF4-3511-40E4-8DDA-2A154ED86955}"/>
    <cellStyle name="Normal 39 4 2" xfId="2157" xr:uid="{218D2B7B-8102-4EAB-A349-4E0105090F2E}"/>
    <cellStyle name="Normal 39 5" xfId="1256" xr:uid="{468D1031-7ACB-4E36-A2E7-D0DCA40243E3}"/>
    <cellStyle name="Normal 39 5 2" xfId="2235" xr:uid="{CC55D960-58EB-4D05-88F8-760B86084A77}"/>
    <cellStyle name="Normal 39 6" xfId="1342" xr:uid="{BE75B7C4-A629-44D4-84D8-4A87E4C81D98}"/>
    <cellStyle name="Normal 39 6 2" xfId="2313" xr:uid="{A224FED2-AFF4-4B61-BD53-D18335852CC7}"/>
    <cellStyle name="Normal 39 7" xfId="1924" xr:uid="{99DF6A82-0DA4-483B-8349-2156EC7F2D4E}"/>
    <cellStyle name="Normal 390" xfId="1668" xr:uid="{E050845E-A502-42CD-9135-F7D9FCBB59A7}"/>
    <cellStyle name="Normal 390 2" xfId="2634" xr:uid="{BFB26825-1E3D-4921-B46C-B8AC1135D6A4}"/>
    <cellStyle name="Normal 391" xfId="1667" xr:uid="{6076DDA5-943D-4002-ABCD-FEDB210D9B72}"/>
    <cellStyle name="Normal 391 2" xfId="2633" xr:uid="{27AAD975-EB46-4745-B0FE-C21B05A900CE}"/>
    <cellStyle name="Normal 392" xfId="1630" xr:uid="{C76C8E7E-9E66-41CA-9248-9CA0B95A52EA}"/>
    <cellStyle name="Normal 392 2" xfId="2596" xr:uid="{5CA63DBC-5380-4D24-917E-BDF0A0A70BFC}"/>
    <cellStyle name="Normal 393" xfId="1643" xr:uid="{01B5E71F-4161-4767-B3CE-D3C36C89E5F6}"/>
    <cellStyle name="Normal 393 2" xfId="2609" xr:uid="{D36468B0-6DC5-469D-99E0-6EA54CB856FA}"/>
    <cellStyle name="Normal 394" xfId="1662" xr:uid="{F1CDFE6F-9A90-43CA-85E6-182315C73E93}"/>
    <cellStyle name="Normal 394 2" xfId="2628" xr:uid="{B5C98B64-C30E-466F-AE27-AFA860085877}"/>
    <cellStyle name="Normal 395" xfId="1660" xr:uid="{59B54CB6-1F08-4595-B37F-1F6AEDDBD6BA}"/>
    <cellStyle name="Normal 395 2" xfId="2626" xr:uid="{60FDF926-F257-497F-9412-678977941ED4}"/>
    <cellStyle name="Normal 396" xfId="1658" xr:uid="{62A77486-F342-40DB-ADE4-1E278168E500}"/>
    <cellStyle name="Normal 396 2" xfId="2624" xr:uid="{2FDAF341-29EF-4BC0-AD84-915D4FB5B623}"/>
    <cellStyle name="Normal 397" xfId="1635" xr:uid="{5378215D-F20B-4E8C-8CEE-64EB3C6325F3}"/>
    <cellStyle name="Normal 397 2" xfId="2601" xr:uid="{9E6206F8-84E4-4672-9BA5-CF38ADBF09C2}"/>
    <cellStyle name="Normal 398" xfId="1659" xr:uid="{8C451494-A497-4E62-BD31-06F85A1A58E6}"/>
    <cellStyle name="Normal 398 2" xfId="2625" xr:uid="{02807B3F-8BE3-4D35-9A41-D6DB28BB47C4}"/>
    <cellStyle name="Normal 399" xfId="1664" xr:uid="{4764AED8-F35F-4EFE-B49A-F3292DA1794D}"/>
    <cellStyle name="Normal 399 2" xfId="2630" xr:uid="{6FFBE345-A793-4498-B0E4-8F036DB04E76}"/>
    <cellStyle name="Normal 4" xfId="68" xr:uid="{378DB0C0-ECD2-4E40-B0EA-C81B699CEAD3}"/>
    <cellStyle name="Normal 4 10" xfId="1779" xr:uid="{7E4A23F9-491D-47F0-927A-40974A61F3F4}"/>
    <cellStyle name="Normal 4 10 2" xfId="2718" xr:uid="{AA1E99F0-F344-4D6A-8BDB-4C1A54021E8C}"/>
    <cellStyle name="Normal 4 11" xfId="1891" xr:uid="{97E29DDD-2D75-45EE-A077-75EB74D24F15}"/>
    <cellStyle name="Normal 4 2" xfId="700" xr:uid="{3C53D15F-76B7-4C1C-9646-BC7CA711FDC5}"/>
    <cellStyle name="Normal 4 2 2" xfId="1815" xr:uid="{EC42EA38-07F7-4254-84F7-1362512D4A83}"/>
    <cellStyle name="Normal 4 2 2 2" xfId="2746" xr:uid="{8647960B-AB4F-4DED-BF9F-D2CFBEAD2060}"/>
    <cellStyle name="Normal 4 3" xfId="699" xr:uid="{9E5CBF75-A768-4511-9F09-322F6A496F8F}"/>
    <cellStyle name="Normal 4 3 2" xfId="1925" xr:uid="{CD9DDDE6-00F0-475F-A858-4F1CF695A402}"/>
    <cellStyle name="Normal 4 4" xfId="1005" xr:uid="{DF85C699-B0A4-4630-A3FC-000052CA6BA9}"/>
    <cellStyle name="Normal 4 4 2" xfId="2002" xr:uid="{3A3DF872-503D-458B-BCA3-7483375058C7}"/>
    <cellStyle name="Normal 4 5" xfId="1091" xr:uid="{B8C93C07-5C83-4CBA-82B0-3FA6213820FC}"/>
    <cellStyle name="Normal 4 5 2" xfId="2080" xr:uid="{87A5D370-2631-410F-94DB-C8436689E89D}"/>
    <cellStyle name="Normal 4 6" xfId="1173" xr:uid="{3E24ED8C-E600-44C5-BB25-715FB9CF2230}"/>
    <cellStyle name="Normal 4 6 2" xfId="2158" xr:uid="{412387D5-7CA3-42D5-80DE-B6F60E98AD4D}"/>
    <cellStyle name="Normal 4 7" xfId="1257" xr:uid="{B08268C3-C0B2-4922-8D21-1104725A72E8}"/>
    <cellStyle name="Normal 4 7 2" xfId="2236" xr:uid="{13E11CB1-C73E-475B-9591-CB043333CB27}"/>
    <cellStyle name="Normal 4 8" xfId="1343" xr:uid="{841E465D-38BE-400B-AB4E-F3931B80CD3E}"/>
    <cellStyle name="Normal 4 8 2" xfId="2314" xr:uid="{5BB964E5-D94F-4987-BE93-33F073EBBC46}"/>
    <cellStyle name="Normal 4 9" xfId="137" xr:uid="{55E5E48F-66C0-4BAC-BC21-5BDC90B1482B}"/>
    <cellStyle name="Normal 4 9 2" xfId="1899" xr:uid="{C511AB64-D756-41C1-82A2-8FD7955E4DBA}"/>
    <cellStyle name="Normal 40" xfId="701" xr:uid="{47523FD3-C87E-4E6D-9A3B-042C771D7F7A}"/>
    <cellStyle name="Normal 40 2" xfId="1006" xr:uid="{EA1CAAC8-A7DB-40F5-B3E8-35425F5139C8}"/>
    <cellStyle name="Normal 40 2 2" xfId="2003" xr:uid="{DF368CB9-BD2E-4D41-ACC8-520B8C64F3F4}"/>
    <cellStyle name="Normal 40 3" xfId="1092" xr:uid="{BF7E62D0-9916-4D35-AA03-C104D23417F4}"/>
    <cellStyle name="Normal 40 3 2" xfId="2081" xr:uid="{F9117E35-323C-4991-9728-D5145415EA8C}"/>
    <cellStyle name="Normal 40 4" xfId="1174" xr:uid="{ABF26DFE-9902-48F5-B471-7C968BC9A789}"/>
    <cellStyle name="Normal 40 4 2" xfId="2159" xr:uid="{8698B1FD-7FC3-443C-8722-44CF6D4E9D51}"/>
    <cellStyle name="Normal 40 5" xfId="1258" xr:uid="{5640650A-A189-473A-B5D9-D81515C63259}"/>
    <cellStyle name="Normal 40 5 2" xfId="2237" xr:uid="{EE8FD5A0-ACDA-4C84-95DA-C443F588F9BF}"/>
    <cellStyle name="Normal 40 6" xfId="1344" xr:uid="{50CA50EC-371E-48F7-9F2B-C86579B1F733}"/>
    <cellStyle name="Normal 40 6 2" xfId="2315" xr:uid="{E6229811-F488-4189-B310-053977A5F6EC}"/>
    <cellStyle name="Normal 40 7" xfId="1926" xr:uid="{AD6544BF-5C94-4E99-BC50-209818700794}"/>
    <cellStyle name="Normal 400" xfId="1666" xr:uid="{CC4D0559-EB7A-4C9E-BD00-93A9E793D3CF}"/>
    <cellStyle name="Normal 400 2" xfId="2632" xr:uid="{EC96D7B6-48C7-43DD-823B-977C60840E8E}"/>
    <cellStyle name="Normal 401" xfId="1678" xr:uid="{EAEDAD0A-55A9-4E32-A1EA-C1AACB8C3AE3}"/>
    <cellStyle name="Normal 401 2" xfId="2644" xr:uid="{FADC3AC5-ABB2-4229-B5C0-558640AF2198}"/>
    <cellStyle name="Normal 402" xfId="1679" xr:uid="{9F20DDB9-162F-4BA1-AA6A-035816DFB00C}"/>
    <cellStyle name="Normal 402 2" xfId="2645" xr:uid="{E2D49AF4-A8A5-4328-8B8E-F3B5F44676A8}"/>
    <cellStyle name="Normal 403" xfId="1688" xr:uid="{FB12BEDB-567A-46DB-8E14-C915A8B25C8A}"/>
    <cellStyle name="Normal 403 2" xfId="2654" xr:uid="{CF5E7CC1-179C-41E7-854D-81C11A174D1B}"/>
    <cellStyle name="Normal 404" xfId="1683" xr:uid="{D59B6958-E4B6-4800-8461-B060BF923A26}"/>
    <cellStyle name="Normal 404 2" xfId="2649" xr:uid="{DF5EED4C-B46D-4111-B4D9-CC698A353E2A}"/>
    <cellStyle name="Normal 405" xfId="1713" xr:uid="{5D2C4F5B-2A92-4AB8-9562-90C2A54114F6}"/>
    <cellStyle name="Normal 405 2" xfId="2679" xr:uid="{144ABC0F-28F1-4F61-ABCE-D523F4DB3C5C}"/>
    <cellStyle name="Normal 406" xfId="1714" xr:uid="{BE4ED46B-1FDF-4591-AE55-5B641213B797}"/>
    <cellStyle name="Normal 406 2" xfId="2680" xr:uid="{60BE8AC3-3F16-41F5-AC5C-6622FB188156}"/>
    <cellStyle name="Normal 407" xfId="1715" xr:uid="{B4066CCC-ADCC-4126-A901-95F6EE7AF304}"/>
    <cellStyle name="Normal 407 2" xfId="2681" xr:uid="{1BAAA31B-0D58-4D44-AB29-DF1EC96C2CBE}"/>
    <cellStyle name="Normal 408" xfId="1716" xr:uid="{8FAEE6BA-823F-4387-8C4D-13EB6C0BB647}"/>
    <cellStyle name="Normal 408 2" xfId="2682" xr:uid="{C03A352E-68A5-42BE-A11A-BA8E1DDF2701}"/>
    <cellStyle name="Normal 409" xfId="1717" xr:uid="{C98AE64E-6115-4100-B82C-6A4C30DF56EF}"/>
    <cellStyle name="Normal 409 2" xfId="2683" xr:uid="{74254DF9-5B25-498C-BC3C-21AB8817BF36}"/>
    <cellStyle name="Normal 41" xfId="702" xr:uid="{D3210CA4-4CCD-44BD-9FA0-E3A5C72CF034}"/>
    <cellStyle name="Normal 41 2" xfId="1007" xr:uid="{4FBA88B6-0C19-4BFA-BA34-1D7D103226D1}"/>
    <cellStyle name="Normal 41 2 2" xfId="2004" xr:uid="{72FB45F2-D5BB-4689-A08A-F40B6CB30D52}"/>
    <cellStyle name="Normal 41 3" xfId="1093" xr:uid="{CEFC21DA-090B-43C4-8FFB-2FDE728FF0AC}"/>
    <cellStyle name="Normal 41 3 2" xfId="2082" xr:uid="{CF7A951A-0FDE-401F-9DA4-9B7B641821B5}"/>
    <cellStyle name="Normal 41 4" xfId="1175" xr:uid="{E7E93C29-4DC5-4DF5-BF6F-2487F7028DD2}"/>
    <cellStyle name="Normal 41 4 2" xfId="2160" xr:uid="{814D07B1-21A3-4EB8-99B8-A2A93962868F}"/>
    <cellStyle name="Normal 41 5" xfId="1259" xr:uid="{8B9C7FDC-808C-4F66-A24C-7A50EB851C97}"/>
    <cellStyle name="Normal 41 5 2" xfId="2238" xr:uid="{40C800B7-A7E2-4F16-84D9-29F343E1CF6B}"/>
    <cellStyle name="Normal 41 6" xfId="1345" xr:uid="{C61CCA84-3602-4AE5-A9EF-53B27D46B48A}"/>
    <cellStyle name="Normal 41 6 2" xfId="2316" xr:uid="{71D9323A-92E2-42D7-A461-2D4292C29A22}"/>
    <cellStyle name="Normal 41 7" xfId="1927" xr:uid="{BD5E5241-8020-43F5-8F09-220577228A14}"/>
    <cellStyle name="Normal 410" xfId="1718" xr:uid="{8D89B092-8E6E-46BF-BC1A-EA076F763425}"/>
    <cellStyle name="Normal 410 2" xfId="2684" xr:uid="{88704B00-9812-4470-8DAA-50FBFEA891FC}"/>
    <cellStyle name="Normal 411" xfId="1719" xr:uid="{87CC6B86-D869-4AC8-A36E-98F0ACB46D3E}"/>
    <cellStyle name="Normal 411 2" xfId="2685" xr:uid="{94FF332D-2A4F-415E-81B8-6FDAB74156FA}"/>
    <cellStyle name="Normal 412" xfId="1720" xr:uid="{EE9DEC42-6DF8-476F-935D-1C9A2F335E3E}"/>
    <cellStyle name="Normal 412 2" xfId="2686" xr:uid="{5A1096B9-CF46-4CB3-86F8-4CE6987B8F6D}"/>
    <cellStyle name="Normal 413" xfId="1721" xr:uid="{A709986A-4E66-41E3-9A6A-57A031412F14}"/>
    <cellStyle name="Normal 413 2" xfId="2687" xr:uid="{FB075017-EF82-4EC5-80E6-25505DF2ECBE}"/>
    <cellStyle name="Normal 414" xfId="1722" xr:uid="{7E3FB58B-AAD7-41A9-A583-206A7C3414D6}"/>
    <cellStyle name="Normal 414 2" xfId="2688" xr:uid="{5B0FE2AD-FBAB-467F-A916-DF92C77E78F2}"/>
    <cellStyle name="Normal 415" xfId="1723" xr:uid="{2B47C628-8801-4DFF-83A2-41D00A8129F7}"/>
    <cellStyle name="Normal 415 2" xfId="2689" xr:uid="{A61220AE-B5DC-4302-B131-F776C2BF4E52}"/>
    <cellStyle name="Normal 416" xfId="1724" xr:uid="{52CC6556-F28A-4C1A-84D6-2B6130082985}"/>
    <cellStyle name="Normal 416 2" xfId="2690" xr:uid="{F67AE34E-5F22-4649-B56D-CB2852A7FEEA}"/>
    <cellStyle name="Normal 417" xfId="1725" xr:uid="{5560051E-74D2-4736-A272-1FDE1A860A0D}"/>
    <cellStyle name="Normal 417 2" xfId="2691" xr:uid="{5EF20C51-CE4D-4391-9622-C6A16E3194E0}"/>
    <cellStyle name="Normal 418" xfId="1726" xr:uid="{1E27D297-76BF-45B6-870C-D4135EC61A7C}"/>
    <cellStyle name="Normal 418 2" xfId="2692" xr:uid="{25A9D46E-5C27-44A6-ACCE-F5695C5677D6}"/>
    <cellStyle name="Normal 419" xfId="1727" xr:uid="{E0AAE5B7-A6E4-4ECE-B515-4BF0C0338F91}"/>
    <cellStyle name="Normal 419 2" xfId="2693" xr:uid="{F73705DC-BD91-4E07-9C9A-51573AE55CA9}"/>
    <cellStyle name="Normal 42" xfId="703" xr:uid="{CF0890D1-3545-4B42-B87D-D0574FBD72EC}"/>
    <cellStyle name="Normal 420" xfId="1728" xr:uid="{78E1F518-7501-4C30-BB34-4A3042F7D0AE}"/>
    <cellStyle name="Normal 420 2" xfId="2694" xr:uid="{125521D6-0941-408F-8AC1-66346737E992}"/>
    <cellStyle name="Normal 421" xfId="79" xr:uid="{3FE8264E-AF9C-4DFF-87C8-66A7A33191AF}"/>
    <cellStyle name="Normal 422" xfId="144" xr:uid="{369F455B-DFA8-4522-AB24-53A645C43F3C}"/>
    <cellStyle name="Normal 423" xfId="1743" xr:uid="{C518FFF9-CBC5-4BFF-90C9-D6E3C6F34437}"/>
    <cellStyle name="Normal 424" xfId="1752" xr:uid="{69A2260E-D673-4276-8716-FC448B91CE1F}"/>
    <cellStyle name="Normal 425" xfId="1758" xr:uid="{A3A805EB-371F-46A0-8A5B-CA13885CE6A5}"/>
    <cellStyle name="Normal 426" xfId="1754" xr:uid="{7A5E5B0E-7634-45B1-8952-152CDCB65D24}"/>
    <cellStyle name="Normal 427" xfId="1760" xr:uid="{8DA8C27A-0BE8-47E4-8761-3B8B997642B8}"/>
    <cellStyle name="Normal 428" xfId="1749" xr:uid="{DEA78006-0243-4F04-89EA-306E9FC7A0C0}"/>
    <cellStyle name="Normal 429" xfId="70" xr:uid="{64C2A172-7291-4617-9F36-CDF29C537E34}"/>
    <cellStyle name="Normal 429 2" xfId="1892" xr:uid="{885543AD-2BA6-4279-AA82-74AEFEDDCA79}"/>
    <cellStyle name="Normal 43" xfId="704" xr:uid="{B901C121-7B1F-4EEA-9924-8D0BB35788F0}"/>
    <cellStyle name="Normal 43 2" xfId="1008" xr:uid="{83E7D98A-C4F5-40D9-8C4A-E42AD7C24E5F}"/>
    <cellStyle name="Normal 43 2 2" xfId="2005" xr:uid="{69D7DA6A-FFA9-4C46-B533-056A3FB1ECE3}"/>
    <cellStyle name="Normal 43 3" xfId="1094" xr:uid="{BFDA29C3-55F0-44A5-AEC9-257F8B3E38AD}"/>
    <cellStyle name="Normal 43 3 2" xfId="2083" xr:uid="{DA205714-FD64-47BB-A1F3-7AA881EEFCC3}"/>
    <cellStyle name="Normal 43 4" xfId="1176" xr:uid="{33559AAF-0F52-4257-A267-24C34A5A6709}"/>
    <cellStyle name="Normal 43 4 2" xfId="2161" xr:uid="{C9CCA9C4-9A38-431C-895C-BCE9C4E0D80D}"/>
    <cellStyle name="Normal 43 5" xfId="1260" xr:uid="{368A4781-ECDB-4910-AACD-43E08BE48BFB}"/>
    <cellStyle name="Normal 43 5 2" xfId="2239" xr:uid="{A612B65B-514A-4A93-AB94-933354A1F539}"/>
    <cellStyle name="Normal 43 6" xfId="1346" xr:uid="{1D60B203-DA93-4807-8927-6B06C959033A}"/>
    <cellStyle name="Normal 43 6 2" xfId="2317" xr:uid="{DB008A05-DA4B-4B60-8970-309BE51D5ED7}"/>
    <cellStyle name="Normal 43 7" xfId="1928" xr:uid="{D8888200-18AE-4BC8-B4F2-C0C805D75666}"/>
    <cellStyle name="Normal 430" xfId="76" xr:uid="{DDAF5513-ACBB-480F-925E-F5489800FAE3}"/>
    <cellStyle name="Normal 430 2" xfId="1896" xr:uid="{93E8CEBB-6D64-4F9E-9A86-963A488FDA4E}"/>
    <cellStyle name="Normal 431" xfId="75" xr:uid="{93068CB1-84E3-4F0B-8791-C8B67FDBA4CE}"/>
    <cellStyle name="Normal 431 2" xfId="1895" xr:uid="{AA48665F-398C-4B54-AE11-F2EEDD40E515}"/>
    <cellStyle name="Normal 432" xfId="1763" xr:uid="{FACFA4FD-DB4D-4FA6-ACD2-516B7AA8FFB9}"/>
    <cellStyle name="Normal 432 2" xfId="2710" xr:uid="{31803E69-06C1-4CF2-968F-F48155ECC55F}"/>
    <cellStyle name="Normal 433" xfId="1768" xr:uid="{82A48BEC-817E-4060-94C4-1BB650C5EA21}"/>
    <cellStyle name="Normal 434" xfId="1855" xr:uid="{A1C91365-CB54-49B9-BF8E-64D3B4B48FF8}"/>
    <cellStyle name="Normal 434 2" xfId="2776" xr:uid="{E17B8704-CCBD-48EC-AC9B-A15D5BBC59C5}"/>
    <cellStyle name="Normal 435" xfId="1857" xr:uid="{C22FFD8D-2655-4DD6-8B35-A67F80D59DA5}"/>
    <cellStyle name="Normal 435 2" xfId="2778" xr:uid="{6D4BEFAB-8B71-4549-85B3-820555001F8C}"/>
    <cellStyle name="Normal 436" xfId="1887" xr:uid="{00E3F7C4-6F1F-453F-BEBD-A8DD27EA9023}"/>
    <cellStyle name="Normal 437" xfId="1874" xr:uid="{772EEA15-8260-4006-BD5C-0205B8D32DC8}"/>
    <cellStyle name="Normal 438" xfId="1897" xr:uid="{603727B4-DFC5-4327-AB98-34E9F1CC2C49}"/>
    <cellStyle name="Normal 439" xfId="43" xr:uid="{52FF89D3-E6B2-4B78-A5A6-1F244ED79D18}"/>
    <cellStyle name="Normal 44" xfId="705" xr:uid="{19AA1FBB-180C-4A09-A6A1-41EF20E8AEEA}"/>
    <cellStyle name="Normal 44 2" xfId="1009" xr:uid="{627FC4F6-638C-4DC0-89DF-71DF78D3410F}"/>
    <cellStyle name="Normal 44 2 2" xfId="2006" xr:uid="{A5E7C2A1-6DA6-4648-BA64-42B239D7A6B4}"/>
    <cellStyle name="Normal 44 3" xfId="1095" xr:uid="{770337F5-BBE5-406C-AD88-52986C5AB25A}"/>
    <cellStyle name="Normal 44 3 2" xfId="2084" xr:uid="{423C9384-3C06-4FB7-9B5B-F5D6BE173E9F}"/>
    <cellStyle name="Normal 44 4" xfId="1177" xr:uid="{CCC8ECD6-699B-4CDA-A2AD-C5A3264B3347}"/>
    <cellStyle name="Normal 44 4 2" xfId="2162" xr:uid="{0C1D8F99-2BE3-4071-BC37-4511F50DD0B9}"/>
    <cellStyle name="Normal 44 5" xfId="1261" xr:uid="{B99367F7-5124-4B69-854A-8BBCDF01B4B1}"/>
    <cellStyle name="Normal 44 5 2" xfId="2240" xr:uid="{BE2296A8-54B8-470D-AA60-D225C2342FB8}"/>
    <cellStyle name="Normal 44 6" xfId="1347" xr:uid="{ECCE756D-FF74-4C22-BD2A-9DB334FE13C7}"/>
    <cellStyle name="Normal 44 6 2" xfId="2318" xr:uid="{A642B15F-A405-4E3D-9A59-BB78F3C14FD2}"/>
    <cellStyle name="Normal 44 7" xfId="1929" xr:uid="{47E1B1B3-4DD2-4968-B693-E1AFE47872C0}"/>
    <cellStyle name="Normal 45" xfId="706" xr:uid="{FD5A1639-A2FB-4560-8B23-17DF7FE3A0A5}"/>
    <cellStyle name="Normal 45 2" xfId="707" xr:uid="{992D6012-5180-4B01-86D5-E28182924723}"/>
    <cellStyle name="Normal 46" xfId="708" xr:uid="{4E6B03D4-704A-4164-AABA-63322F13043D}"/>
    <cellStyle name="Normal 46 2" xfId="709" xr:uid="{CF3F4165-CE41-49CB-A630-50C4868613B9}"/>
    <cellStyle name="Normal 47" xfId="710" xr:uid="{BF8DCC19-3C57-4DD1-A02D-5C0B044F9BB6}"/>
    <cellStyle name="Normal 47 2" xfId="1010" xr:uid="{90DF7196-EAE0-454D-9C91-B31D377C43A2}"/>
    <cellStyle name="Normal 47 2 2" xfId="2007" xr:uid="{E13F66C6-F9CE-4FFD-AE74-6FDBE1AE5590}"/>
    <cellStyle name="Normal 47 3" xfId="1096" xr:uid="{4F5E3AB4-3168-4E46-87B4-FB7CC6042925}"/>
    <cellStyle name="Normal 47 3 2" xfId="2085" xr:uid="{D090EAB0-A946-4FA9-B993-684060791CA8}"/>
    <cellStyle name="Normal 47 4" xfId="1178" xr:uid="{E2AA5733-1A6D-4F4F-8BF3-D197FF4A91F3}"/>
    <cellStyle name="Normal 47 4 2" xfId="2163" xr:uid="{93177643-4D55-495B-AA50-6D1F2B11F5E6}"/>
    <cellStyle name="Normal 47 5" xfId="1262" xr:uid="{FAFAD2FC-7164-4426-BD3C-E3F5BB09D114}"/>
    <cellStyle name="Normal 47 5 2" xfId="2241" xr:uid="{B547E7E7-8D71-4EC5-BACB-FADA98785477}"/>
    <cellStyle name="Normal 47 6" xfId="1348" xr:uid="{F54B5FBA-E1AC-4736-8ACE-25EBF75B935D}"/>
    <cellStyle name="Normal 47 6 2" xfId="2319" xr:uid="{5057B753-623E-4341-92C4-2C3FD5D89BE6}"/>
    <cellStyle name="Normal 47 7" xfId="1930" xr:uid="{E073986B-C109-4030-A37E-0D0D5E7AE349}"/>
    <cellStyle name="Normal 48" xfId="711" xr:uid="{6A755A8C-4195-4310-81C0-6E3415DE35A8}"/>
    <cellStyle name="Normal 48 2" xfId="1011" xr:uid="{87B4C732-2887-42E3-AF0E-CF4E52A82FF6}"/>
    <cellStyle name="Normal 48 2 2" xfId="2008" xr:uid="{83ECB849-EF04-4C39-89B0-15961E841783}"/>
    <cellStyle name="Normal 48 3" xfId="1097" xr:uid="{94F52E11-55B5-4285-9842-5BC295033A36}"/>
    <cellStyle name="Normal 48 3 2" xfId="2086" xr:uid="{08F24B0C-4987-4BB3-AA9C-BD7F192F1A20}"/>
    <cellStyle name="Normal 48 4" xfId="1179" xr:uid="{88A5C798-73A5-4311-A39C-8EF3BA153724}"/>
    <cellStyle name="Normal 48 4 2" xfId="2164" xr:uid="{6CACFFA8-CB1B-4135-8961-4431D84CA76A}"/>
    <cellStyle name="Normal 48 5" xfId="1263" xr:uid="{999091EB-A086-467C-A9D4-D5EFB9970F8E}"/>
    <cellStyle name="Normal 48 5 2" xfId="2242" xr:uid="{0C2CE05D-A7B5-4FA8-BC49-9F3461729EAA}"/>
    <cellStyle name="Normal 48 6" xfId="1349" xr:uid="{5349F6FC-9AF4-4D17-AC12-64F112FD6BAB}"/>
    <cellStyle name="Normal 48 6 2" xfId="2320" xr:uid="{5C50AC48-E2F5-47F1-B57C-DC9894E702A1}"/>
    <cellStyle name="Normal 48 7" xfId="1931" xr:uid="{3E4F2B8F-A548-42FC-81C3-A7073476DBBA}"/>
    <cellStyle name="Normal 49" xfId="712" xr:uid="{91BF37B3-4F03-4FB4-B6B4-E6009A247177}"/>
    <cellStyle name="Normal 49 2" xfId="1012" xr:uid="{A83E485F-8C3E-4CF6-AAFA-9D422F284452}"/>
    <cellStyle name="Normal 49 2 2" xfId="2009" xr:uid="{DC7AF754-14D7-4FF5-828D-EE9D3811CFA2}"/>
    <cellStyle name="Normal 49 3" xfId="1098" xr:uid="{602BB890-1826-4DF5-A628-7D7082DE77FE}"/>
    <cellStyle name="Normal 49 3 2" xfId="2087" xr:uid="{30A9343F-8D4F-4603-9C76-2FC7D1C31386}"/>
    <cellStyle name="Normal 49 4" xfId="1180" xr:uid="{30C179C4-B6C6-4BE2-BF38-33D91C5A3385}"/>
    <cellStyle name="Normal 49 4 2" xfId="2165" xr:uid="{09056CE8-88DF-4B90-9029-1578AA434BCC}"/>
    <cellStyle name="Normal 49 5" xfId="1264" xr:uid="{AB0C2B2F-F08A-432B-B1B2-F0F84D513F92}"/>
    <cellStyle name="Normal 49 5 2" xfId="2243" xr:uid="{6FC052E7-91E9-46AB-A440-03EC2EA4C9FA}"/>
    <cellStyle name="Normal 49 6" xfId="1350" xr:uid="{0C0CDECD-BFA5-4682-9865-0EDF47413438}"/>
    <cellStyle name="Normal 49 6 2" xfId="2321" xr:uid="{2DBD4AB5-C97C-4611-85CF-D8D40EA93E62}"/>
    <cellStyle name="Normal 49 7" xfId="1932" xr:uid="{E624D7BE-C4E9-46DF-BAFB-5D5B2B9DDF7B}"/>
    <cellStyle name="Normal 5" xfId="62" xr:uid="{CFE12746-3451-414A-8856-3C62277A1DD4}"/>
    <cellStyle name="Normal 5 2" xfId="713" xr:uid="{24406B8D-CE91-498C-BDE4-0F09E1FE6B0B}"/>
    <cellStyle name="Normal 5 2 2" xfId="1933" xr:uid="{31EA3DD5-4ED5-4A2C-B14B-E617EBA2A9F6}"/>
    <cellStyle name="Normal 5 3" xfId="1013" xr:uid="{91440510-E425-47A2-91E0-284F94D17D52}"/>
    <cellStyle name="Normal 5 3 2" xfId="2010" xr:uid="{BA498B7F-7D25-4ACF-9C3C-6B7422D2F46A}"/>
    <cellStyle name="Normal 5 4" xfId="1099" xr:uid="{74A60DCD-FF01-4801-88A7-E35CCD9E8F3F}"/>
    <cellStyle name="Normal 5 4 2" xfId="2088" xr:uid="{A7421A1E-AA34-4312-A549-36553EE505C5}"/>
    <cellStyle name="Normal 5 5" xfId="1181" xr:uid="{7FE7BAD8-D076-4711-9E18-F79EBBC86F78}"/>
    <cellStyle name="Normal 5 5 2" xfId="2166" xr:uid="{DC61471E-18E3-4494-80EE-36982C81EFFF}"/>
    <cellStyle name="Normal 5 6" xfId="1265" xr:uid="{44E234C4-4277-4442-ADBD-60F3A5DEF5EB}"/>
    <cellStyle name="Normal 5 6 2" xfId="2244" xr:uid="{DBEA422A-0ECC-47C5-90EA-16A7EC7E27FA}"/>
    <cellStyle name="Normal 5 7" xfId="1351" xr:uid="{55D38D8B-2637-411B-B1E7-49B99CE09F8B}"/>
    <cellStyle name="Normal 5 7 2" xfId="2322" xr:uid="{E0077A44-EDB3-479B-AEBB-5DF43A9E6964}"/>
    <cellStyle name="Normal 5 8" xfId="139" xr:uid="{A432F8AF-F5A4-40DA-A1B9-F2493CA1F7E4}"/>
    <cellStyle name="Normal 5 8 2" xfId="1900" xr:uid="{335A1510-03A8-4E5F-897B-11495CEAF6BA}"/>
    <cellStyle name="Normal 50" xfId="714" xr:uid="{31FB5FF9-AFAC-4B91-8970-8133218EC8F9}"/>
    <cellStyle name="Normal 50 2" xfId="1014" xr:uid="{B5269A28-F9C4-4DAD-9A76-70CD519082C3}"/>
    <cellStyle name="Normal 50 2 2" xfId="2011" xr:uid="{4A916073-7485-402A-9EC4-2884CD34EBFA}"/>
    <cellStyle name="Normal 50 3" xfId="1100" xr:uid="{C138AAF1-7848-4A0F-8385-2F3019F0B1C4}"/>
    <cellStyle name="Normal 50 3 2" xfId="2089" xr:uid="{510DE00F-5BD4-467A-99E8-243245ED928D}"/>
    <cellStyle name="Normal 50 4" xfId="1182" xr:uid="{6DA9B8DC-2F77-4441-976E-278998631950}"/>
    <cellStyle name="Normal 50 4 2" xfId="2167" xr:uid="{B65D5F17-8F3A-459B-8F12-3603875BA945}"/>
    <cellStyle name="Normal 50 5" xfId="1266" xr:uid="{0FBA2332-4BA2-4836-AF58-E466A04FDFC3}"/>
    <cellStyle name="Normal 50 5 2" xfId="2245" xr:uid="{0D6BB452-CB57-4F5D-B8F5-515121F24D34}"/>
    <cellStyle name="Normal 50 6" xfId="1352" xr:uid="{5D6F526F-1702-48CB-BC91-E7BB63CC294B}"/>
    <cellStyle name="Normal 50 6 2" xfId="2323" xr:uid="{D560A58E-53FB-47D7-BCBA-F114DE436158}"/>
    <cellStyle name="Normal 50 7" xfId="1934" xr:uid="{BF8640E8-58A4-438A-BEA9-8616E385F600}"/>
    <cellStyle name="Normal 51" xfId="715" xr:uid="{14236C33-23A2-4940-864B-74BAD5A8DF90}"/>
    <cellStyle name="Normal 51 2" xfId="1015" xr:uid="{3C04CA08-FFB0-4F80-8CCC-8589430031D1}"/>
    <cellStyle name="Normal 51 2 2" xfId="2012" xr:uid="{E8A06626-4FD1-46C0-A1C7-180A333CE75D}"/>
    <cellStyle name="Normal 51 3" xfId="1101" xr:uid="{20750585-2C53-4360-A15A-6EE0E6BD2DD1}"/>
    <cellStyle name="Normal 51 3 2" xfId="2090" xr:uid="{360C5C4D-29D9-46D0-985F-347C33186626}"/>
    <cellStyle name="Normal 51 4" xfId="1183" xr:uid="{C05D24AD-C710-40E0-BCCE-4317C6312744}"/>
    <cellStyle name="Normal 51 4 2" xfId="2168" xr:uid="{3D1F6B12-CEEC-407D-A4FA-89D6E227DCFF}"/>
    <cellStyle name="Normal 51 5" xfId="1267" xr:uid="{9B33B48E-265B-4791-A476-2D62EEE90232}"/>
    <cellStyle name="Normal 51 5 2" xfId="2246" xr:uid="{63EB50BA-E906-4B17-8C56-1529488A323A}"/>
    <cellStyle name="Normal 51 6" xfId="1353" xr:uid="{26052647-A844-42F2-98ED-84FCDBBDEA14}"/>
    <cellStyle name="Normal 51 6 2" xfId="2324" xr:uid="{44EDAB65-BDDF-43E7-9A0C-85837C98F77C}"/>
    <cellStyle name="Normal 51 7" xfId="1935" xr:uid="{FB9C3225-7083-46BB-A8B8-2BC8040FB351}"/>
    <cellStyle name="Normal 52" xfId="716" xr:uid="{7E275415-72FC-43F4-9883-7B50F3D32E49}"/>
    <cellStyle name="Normal 52 2" xfId="1016" xr:uid="{45CE5EB2-61A0-4765-BE07-FACF452A1987}"/>
    <cellStyle name="Normal 52 2 2" xfId="2013" xr:uid="{BF3B4025-D5D0-498D-B207-6349C07456F1}"/>
    <cellStyle name="Normal 52 3" xfId="1102" xr:uid="{8C57C04E-1D2C-411B-BA80-5E0DFEEAC57F}"/>
    <cellStyle name="Normal 52 3 2" xfId="2091" xr:uid="{363C9F09-7064-48B0-B275-C86B7349C180}"/>
    <cellStyle name="Normal 52 4" xfId="1184" xr:uid="{2E117872-3EC0-4A33-AA40-3D1F72B2F474}"/>
    <cellStyle name="Normal 52 4 2" xfId="2169" xr:uid="{942A5D88-71C1-4875-BDBE-C96FD187F7F7}"/>
    <cellStyle name="Normal 52 5" xfId="1268" xr:uid="{E1AED02B-CFA7-4957-8009-583A2C5508FE}"/>
    <cellStyle name="Normal 52 5 2" xfId="2247" xr:uid="{EE4317A6-7374-4C3E-BC9E-E9E6EC9E1CBA}"/>
    <cellStyle name="Normal 52 6" xfId="1354" xr:uid="{BF822F76-9DE3-4ABD-B4E2-ACE8F16ECEE6}"/>
    <cellStyle name="Normal 52 6 2" xfId="2325" xr:uid="{806AC530-F82D-4293-BD68-7392BA97098D}"/>
    <cellStyle name="Normal 52 7" xfId="1936" xr:uid="{4769D416-7CCB-4F17-ABB2-50913CE8F0D8}"/>
    <cellStyle name="Normal 53" xfId="717" xr:uid="{878D32B6-CA86-47D6-AB12-BBDD1993F77C}"/>
    <cellStyle name="Normal 53 2" xfId="1017" xr:uid="{6584175A-9B39-4246-9F5A-5F313120FEB8}"/>
    <cellStyle name="Normal 53 2 2" xfId="2014" xr:uid="{12666BE2-A2D0-4656-8A62-653DA77BB993}"/>
    <cellStyle name="Normal 53 3" xfId="1103" xr:uid="{8A78A90B-5952-4729-A9F7-9D9E70622718}"/>
    <cellStyle name="Normal 53 3 2" xfId="2092" xr:uid="{AFDA637B-AD37-4A32-9B22-0B58D843706E}"/>
    <cellStyle name="Normal 53 4" xfId="1185" xr:uid="{0D166C66-D945-42B3-840E-F1838924D018}"/>
    <cellStyle name="Normal 53 4 2" xfId="2170" xr:uid="{0670D2AC-F61C-41FE-8D3B-22718CC373EF}"/>
    <cellStyle name="Normal 53 5" xfId="1269" xr:uid="{6B7B08FA-C1F3-4258-8D04-E021F87954B9}"/>
    <cellStyle name="Normal 53 5 2" xfId="2248" xr:uid="{67FB5138-4CF1-406E-9BA7-F4F8DA7458EF}"/>
    <cellStyle name="Normal 53 6" xfId="1355" xr:uid="{484BC0DD-D873-4E4C-9E7C-FDB475886911}"/>
    <cellStyle name="Normal 53 6 2" xfId="2326" xr:uid="{1B084693-1D96-4DB4-96A3-36A989F710F8}"/>
    <cellStyle name="Normal 53 7" xfId="1937" xr:uid="{FA4F59BF-E183-42A1-8559-C7E26FDA9849}"/>
    <cellStyle name="Normal 54" xfId="718" xr:uid="{EC99178F-E0F3-4635-B140-40D708B2AD29}"/>
    <cellStyle name="Normal 54 2" xfId="1018" xr:uid="{340A4B64-A136-41AB-9FFA-1CFBD56050C0}"/>
    <cellStyle name="Normal 54 2 2" xfId="2015" xr:uid="{6C75EB05-3BAA-44A6-8437-BC8968059D4D}"/>
    <cellStyle name="Normal 54 3" xfId="1104" xr:uid="{726A2769-C533-40B2-82F6-7AB527A2680B}"/>
    <cellStyle name="Normal 54 3 2" xfId="2093" xr:uid="{C71BF629-A1B8-4004-B007-5DEF0CD82641}"/>
    <cellStyle name="Normal 54 4" xfId="1186" xr:uid="{1AE19D94-7843-46C9-9A84-73DB7BD0C577}"/>
    <cellStyle name="Normal 54 4 2" xfId="2171" xr:uid="{E98BAA58-388B-42E8-BAC8-8DD1E7EAB96B}"/>
    <cellStyle name="Normal 54 5" xfId="1270" xr:uid="{70337449-FF87-4EEA-B590-5B2FEE3FF066}"/>
    <cellStyle name="Normal 54 5 2" xfId="2249" xr:uid="{86B75CB1-7701-4548-B9C1-AB5CA1DD3F40}"/>
    <cellStyle name="Normal 54 6" xfId="1356" xr:uid="{A6D6018E-AFC3-4EC1-917C-E97AAE88933C}"/>
    <cellStyle name="Normal 54 6 2" xfId="2327" xr:uid="{1ECEF07B-7D55-4188-87F9-DB12FE6DBAFC}"/>
    <cellStyle name="Normal 54 7" xfId="1938" xr:uid="{C37CB70D-9373-4DE0-A300-A84677B8FE55}"/>
    <cellStyle name="Normal 55" xfId="719" xr:uid="{1BEADAF0-D7FF-4720-9277-9A9804A66215}"/>
    <cellStyle name="Normal 55 2" xfId="1019" xr:uid="{1C7F88BD-02F8-4679-8594-177E6D2758C4}"/>
    <cellStyle name="Normal 55 2 2" xfId="2016" xr:uid="{2B7C9E19-5AC5-4EF0-9336-3D5BBE7E1EF1}"/>
    <cellStyle name="Normal 55 3" xfId="1105" xr:uid="{F21E092E-060F-449F-9EAA-26C4842DE53B}"/>
    <cellStyle name="Normal 55 3 2" xfId="2094" xr:uid="{11AE8006-D77C-4C23-9C47-B34A0A440E78}"/>
    <cellStyle name="Normal 55 4" xfId="1187" xr:uid="{DC0B093D-2F01-46C3-B857-5CCCDE2AC87F}"/>
    <cellStyle name="Normal 55 4 2" xfId="2172" xr:uid="{F57DD9D8-21B3-4DD7-8506-2B6CBCB14B34}"/>
    <cellStyle name="Normal 55 5" xfId="1271" xr:uid="{A6012129-DD89-4A8C-BC96-849661A6680F}"/>
    <cellStyle name="Normal 55 5 2" xfId="2250" xr:uid="{42221332-5350-47C5-8D13-884BEDE403A7}"/>
    <cellStyle name="Normal 55 6" xfId="1357" xr:uid="{741C8359-95B8-4D65-9BD9-B5679437AD0D}"/>
    <cellStyle name="Normal 55 6 2" xfId="2328" xr:uid="{80DA2C9F-3B8B-4A75-A83B-F8453A99B662}"/>
    <cellStyle name="Normal 55 7" xfId="1939" xr:uid="{881742CA-9F57-4E6E-8AC0-1E30D650D48F}"/>
    <cellStyle name="Normal 56" xfId="720" xr:uid="{D3BF2D73-2013-4025-A2EE-FC93BD9FEAB2}"/>
    <cellStyle name="Normal 56 2" xfId="1020" xr:uid="{CFBAF6BD-B516-488F-8FD4-8478F9D38420}"/>
    <cellStyle name="Normal 56 2 2" xfId="2017" xr:uid="{5A4055DD-B38E-44B5-BD1D-AD9E41E4ACEB}"/>
    <cellStyle name="Normal 56 3" xfId="1106" xr:uid="{12961486-E458-490F-BBC1-E82A9306EE2E}"/>
    <cellStyle name="Normal 56 3 2" xfId="2095" xr:uid="{E76A7F76-F13D-4750-823F-3BFB652A6217}"/>
    <cellStyle name="Normal 56 4" xfId="1188" xr:uid="{91A56BC1-E331-4B5E-AA71-5F6382EC7F72}"/>
    <cellStyle name="Normal 56 4 2" xfId="2173" xr:uid="{22037063-A457-41BE-8AE9-D1E9496CEA79}"/>
    <cellStyle name="Normal 56 5" xfId="1272" xr:uid="{E89070A2-6BAA-49F3-AABD-BB6E0FD48638}"/>
    <cellStyle name="Normal 56 5 2" xfId="2251" xr:uid="{C024921E-6644-4302-9C3D-D30E391F2545}"/>
    <cellStyle name="Normal 56 6" xfId="1358" xr:uid="{D36FE9D6-8294-4F7D-81EA-E5282DD9284B}"/>
    <cellStyle name="Normal 56 6 2" xfId="2329" xr:uid="{C2A5759E-9EBA-46A3-96E1-C90758B22AB3}"/>
    <cellStyle name="Normal 56 7" xfId="1940" xr:uid="{798F0045-43E0-4544-969D-7FCFB61E74E5}"/>
    <cellStyle name="Normal 57" xfId="721" xr:uid="{76675B2F-7F1C-4583-A45F-C3BD4E04A9C3}"/>
    <cellStyle name="Normal 58" xfId="722" xr:uid="{ECDE1235-D0EE-47DD-B1CC-42A34F01CA47}"/>
    <cellStyle name="Normal 58 2" xfId="1021" xr:uid="{D15CB432-239A-45B3-9D59-F106F08101E4}"/>
    <cellStyle name="Normal 58 2 2" xfId="2018" xr:uid="{4DD9BF33-1E0B-4572-B442-D628B203511E}"/>
    <cellStyle name="Normal 58 3" xfId="1107" xr:uid="{125B6A40-5B10-44E0-90DD-8D42A21181FE}"/>
    <cellStyle name="Normal 58 3 2" xfId="2096" xr:uid="{DD2E7C78-69BC-47BA-839F-BF8793F3E473}"/>
    <cellStyle name="Normal 58 4" xfId="1189" xr:uid="{FD3172AA-6B20-4F53-9460-CE2A9C59000E}"/>
    <cellStyle name="Normal 58 4 2" xfId="2174" xr:uid="{B55725AC-C941-40BE-9887-F7E3F94F5E3A}"/>
    <cellStyle name="Normal 58 5" xfId="1273" xr:uid="{AD397963-4582-4ADC-8078-6E27B9D2F279}"/>
    <cellStyle name="Normal 58 5 2" xfId="2252" xr:uid="{2D4F85C0-69C6-4865-A771-DD854EF9D1D6}"/>
    <cellStyle name="Normal 58 6" xfId="1359" xr:uid="{B89240D2-CAEF-47C0-9E33-94A341F74B43}"/>
    <cellStyle name="Normal 58 6 2" xfId="2330" xr:uid="{6C3E44DA-6DD5-441A-9546-DB5CBAE715FE}"/>
    <cellStyle name="Normal 58 7" xfId="1941" xr:uid="{C8808DD4-C5F1-49B2-9F5F-0C5FC9C76183}"/>
    <cellStyle name="Normal 59" xfId="723" xr:uid="{3FEC17E4-F523-4F1A-9D90-1AF357FB1F5C}"/>
    <cellStyle name="Normal 59 2" xfId="1022" xr:uid="{008055EA-59BA-4CAD-AA9C-F012EE631925}"/>
    <cellStyle name="Normal 59 2 2" xfId="2019" xr:uid="{BAAB23AA-6AD7-4BC0-AC03-18A95E5D36EA}"/>
    <cellStyle name="Normal 59 3" xfId="1108" xr:uid="{E4C886E9-887F-44A2-B95F-349A5995F1C7}"/>
    <cellStyle name="Normal 59 3 2" xfId="2097" xr:uid="{214751D7-BC76-4264-A688-4DE0B2F85094}"/>
    <cellStyle name="Normal 59 4" xfId="1190" xr:uid="{68A0A465-C4BE-40A7-AE4F-E1CBEAD2D993}"/>
    <cellStyle name="Normal 59 4 2" xfId="2175" xr:uid="{765F7F88-1485-457B-8AC4-470ED5D6CA3F}"/>
    <cellStyle name="Normal 59 5" xfId="1274" xr:uid="{7EF78E02-7387-4610-BEDC-9F48451223A0}"/>
    <cellStyle name="Normal 59 5 2" xfId="2253" xr:uid="{234D843C-23B6-455D-B63C-13B4798F2BC7}"/>
    <cellStyle name="Normal 59 6" xfId="1360" xr:uid="{9C7819E4-B45A-4D08-9DC7-36E33173DA2F}"/>
    <cellStyle name="Normal 59 6 2" xfId="2331" xr:uid="{0B54D425-A620-4330-99E0-179EF2104E0D}"/>
    <cellStyle name="Normal 59 7" xfId="1942" xr:uid="{9CF318AB-8F2A-4127-9281-0D8E245C16FF}"/>
    <cellStyle name="Normal 6" xfId="141" xr:uid="{2FA9371D-B4D1-4F9F-A0B8-5E91196B9CF8}"/>
    <cellStyle name="Normal 6 2" xfId="724" xr:uid="{04BFD501-A91E-4184-942B-C6CC8E52B41A}"/>
    <cellStyle name="Normal 6 2 2" xfId="1818" xr:uid="{D09BB268-5869-4ACC-9287-280477576492}"/>
    <cellStyle name="Normal 6 2 2 2" xfId="2749" xr:uid="{E8C8AAFA-DE77-4A3C-B516-7069FB12969B}"/>
    <cellStyle name="Normal 6 2 3" xfId="1943" xr:uid="{3483E67A-236D-4475-BE26-09ED5C2F7EF0}"/>
    <cellStyle name="Normal 6 3" xfId="1023" xr:uid="{D5A338C2-1E41-4D8C-803C-5974F6D99A6F}"/>
    <cellStyle name="Normal 6 3 2" xfId="2020" xr:uid="{4850F9E2-A703-4718-9835-B4D03F7E6A83}"/>
    <cellStyle name="Normal 6 4" xfId="1109" xr:uid="{5182330F-42E4-4B43-B6F8-F9ABA37B8846}"/>
    <cellStyle name="Normal 6 4 2" xfId="2098" xr:uid="{C4FE1331-CC8C-4F81-B9CB-B88E34C47E66}"/>
    <cellStyle name="Normal 6 5" xfId="1191" xr:uid="{10FF757A-98C3-47FB-B88D-D7260CF51923}"/>
    <cellStyle name="Normal 6 5 2" xfId="2176" xr:uid="{F40C0C47-69B4-41FE-AACE-7E5EDCF420B4}"/>
    <cellStyle name="Normal 6 6" xfId="1275" xr:uid="{D8569819-6703-4E68-9204-DE2D359FF440}"/>
    <cellStyle name="Normal 6 6 2" xfId="2254" xr:uid="{4F227705-4FFB-4AC1-B91E-75A1EEBE2C2A}"/>
    <cellStyle name="Normal 6 7" xfId="1361" xr:uid="{E27AD4D9-BD32-47BC-B901-0F86C951E83A}"/>
    <cellStyle name="Normal 6 7 2" xfId="2332" xr:uid="{066CB597-C50C-4FC6-AE33-6110F4E03BE1}"/>
    <cellStyle name="Normal 6 8" xfId="1784" xr:uid="{CFA7DD2F-CB8E-4D68-A668-584EDA6B0667}"/>
    <cellStyle name="Normal 6 8 2" xfId="2721" xr:uid="{027014E1-8C36-4B82-9829-390247D8962A}"/>
    <cellStyle name="Normal 6 9" xfId="1902" xr:uid="{E1BDC325-12BB-490C-B677-175A74EBE470}"/>
    <cellStyle name="Normal 60" xfId="725" xr:uid="{363B818F-F23B-47C6-9127-AD83DB5CC5E0}"/>
    <cellStyle name="Normal 60 2" xfId="1024" xr:uid="{3AF7EB0E-85EC-4C0B-9955-87DFA950AA5B}"/>
    <cellStyle name="Normal 60 2 2" xfId="2021" xr:uid="{33D50E0F-A265-4F91-B074-045CBB4397A0}"/>
    <cellStyle name="Normal 60 3" xfId="1110" xr:uid="{715031D2-A541-410F-B090-19723DC19CDD}"/>
    <cellStyle name="Normal 60 3 2" xfId="2099" xr:uid="{AB09DE5E-63D0-4568-9A57-D8853364A151}"/>
    <cellStyle name="Normal 60 4" xfId="1192" xr:uid="{AA9DA1B0-25BB-41B5-81F9-10D736C61EDF}"/>
    <cellStyle name="Normal 60 4 2" xfId="2177" xr:uid="{3405EEC9-93F9-4C59-8912-AACE615C71AB}"/>
    <cellStyle name="Normal 60 5" xfId="1276" xr:uid="{464877D1-F8FB-49C6-82C6-7DA670EC1575}"/>
    <cellStyle name="Normal 60 5 2" xfId="2255" xr:uid="{4A4F831B-60C6-4756-A6F9-D48928CCF24D}"/>
    <cellStyle name="Normal 60 6" xfId="1362" xr:uid="{CF20B76A-2FCE-4ECA-BDEE-9CB5FCB7DB09}"/>
    <cellStyle name="Normal 60 6 2" xfId="2333" xr:uid="{300BAC29-C516-4985-B0A6-028BA306A306}"/>
    <cellStyle name="Normal 60 7" xfId="1944" xr:uid="{C7EE7AF2-47C2-4CC9-903F-57D2F470904D}"/>
    <cellStyle name="Normal 61" xfId="726" xr:uid="{87595982-D99F-40F9-A4C7-A89CF8D7168A}"/>
    <cellStyle name="Normal 61 2" xfId="1025" xr:uid="{F479F739-DCBE-490F-85C4-CADF3BC2A435}"/>
    <cellStyle name="Normal 61 2 2" xfId="2022" xr:uid="{0DA50AC8-5B8F-4BE3-858A-A7E6245D7FD2}"/>
    <cellStyle name="Normal 61 3" xfId="1111" xr:uid="{27C79280-0490-4ADA-8666-71A502BF356D}"/>
    <cellStyle name="Normal 61 3 2" xfId="2100" xr:uid="{D7C9A251-5FC9-496C-8C63-4F9C35840959}"/>
    <cellStyle name="Normal 61 4" xfId="1193" xr:uid="{80E6DF35-B59A-41CA-AE14-6B31EDE159F9}"/>
    <cellStyle name="Normal 61 4 2" xfId="2178" xr:uid="{91F44A90-5B3D-4D5C-8AD6-BD845949AEEF}"/>
    <cellStyle name="Normal 61 5" xfId="1277" xr:uid="{A265426C-E65B-4851-A276-2D7229BA09F1}"/>
    <cellStyle name="Normal 61 5 2" xfId="2256" xr:uid="{4F74BE01-1689-4CCB-9E4D-151C919D3115}"/>
    <cellStyle name="Normal 61 6" xfId="1363" xr:uid="{1B4BD255-0184-478A-A73B-D08BD5DF7E4D}"/>
    <cellStyle name="Normal 61 6 2" xfId="2334" xr:uid="{3E74A86C-DA0E-4711-B9E7-85EFB369C713}"/>
    <cellStyle name="Normal 61 7" xfId="1945" xr:uid="{F3C5BC35-305F-4F47-AB05-488B1BFF84DA}"/>
    <cellStyle name="Normal 62" xfId="727" xr:uid="{E3A7A526-4295-41A7-B189-D7C2ABB256C5}"/>
    <cellStyle name="Normal 62 2" xfId="1026" xr:uid="{208C420D-82E7-47E5-A3C4-6BDAB3C52C9E}"/>
    <cellStyle name="Normal 62 2 2" xfId="2023" xr:uid="{BBBDEFC2-8EAF-4752-8687-06627A3167E5}"/>
    <cellStyle name="Normal 62 3" xfId="1112" xr:uid="{82646C11-0AAE-49CF-907C-6DAFB204072B}"/>
    <cellStyle name="Normal 62 3 2" xfId="2101" xr:uid="{923F6432-63E7-44DF-85FE-E951219BBA62}"/>
    <cellStyle name="Normal 62 4" xfId="1194" xr:uid="{F4FCC868-C9E4-4C44-AAA1-F1372A7225B5}"/>
    <cellStyle name="Normal 62 4 2" xfId="2179" xr:uid="{B45CB679-DC04-49D1-88F7-5901A9110327}"/>
    <cellStyle name="Normal 62 5" xfId="1278" xr:uid="{13DB69CC-E48F-40C1-BE22-2AE3EA887F6C}"/>
    <cellStyle name="Normal 62 5 2" xfId="2257" xr:uid="{22FE1052-4C24-4551-BDEF-2FA7F876F6C5}"/>
    <cellStyle name="Normal 62 6" xfId="1364" xr:uid="{433DFE98-EAD5-4F39-BF3F-0B25E9619A21}"/>
    <cellStyle name="Normal 62 6 2" xfId="2335" xr:uid="{4D02DCEF-DD86-4686-9387-09558C6E7CD3}"/>
    <cellStyle name="Normal 62 7" xfId="1946" xr:uid="{5C8786D9-418E-404B-B751-9A4F2C18648A}"/>
    <cellStyle name="Normal 63" xfId="728" xr:uid="{7A5ADF6B-C88E-465B-B74B-3DA9303C1975}"/>
    <cellStyle name="Normal 63 2" xfId="1027" xr:uid="{DA4892FC-D3BD-4908-81B1-0E2CE43C7FD2}"/>
    <cellStyle name="Normal 63 2 2" xfId="2024" xr:uid="{E73D85F8-2ABE-4DF2-8FD9-D15C2607B109}"/>
    <cellStyle name="Normal 63 3" xfId="1113" xr:uid="{6B33E83A-F06F-48F9-8002-2AF70D218685}"/>
    <cellStyle name="Normal 63 3 2" xfId="2102" xr:uid="{5DCF3093-6990-4FA2-822F-822E24B6DCC3}"/>
    <cellStyle name="Normal 63 4" xfId="1195" xr:uid="{D3D723F1-98E0-4573-A782-53251D242726}"/>
    <cellStyle name="Normal 63 4 2" xfId="2180" xr:uid="{C8F8DC2C-35FF-4367-B42F-88483D7C143D}"/>
    <cellStyle name="Normal 63 5" xfId="1279" xr:uid="{56D1A0BC-C692-4A03-97CF-707B369EB79F}"/>
    <cellStyle name="Normal 63 5 2" xfId="2258" xr:uid="{A5848C35-8932-4E89-9BC8-BE9C6F8587C7}"/>
    <cellStyle name="Normal 63 6" xfId="1365" xr:uid="{043C1416-41AA-42C1-A890-6108EFC87135}"/>
    <cellStyle name="Normal 63 6 2" xfId="2336" xr:uid="{248C9EC1-BD3E-4E22-B0AE-072423521C26}"/>
    <cellStyle name="Normal 63 7" xfId="1947" xr:uid="{AD29A936-AFC0-43D6-8CB2-ADF3EFBF6C9F}"/>
    <cellStyle name="Normal 64" xfId="729" xr:uid="{81DC7191-1235-4316-9FD4-4D60C4A0818E}"/>
    <cellStyle name="Normal 64 2" xfId="730" xr:uid="{F3FE595F-EC46-4824-89D7-8C2B8A7EA511}"/>
    <cellStyle name="Normal 65" xfId="731" xr:uid="{51072C24-5A23-455B-A62C-CA682549CFBB}"/>
    <cellStyle name="Normal 65 2" xfId="732" xr:uid="{1C9BB79B-E6D1-4FB4-B04A-17C10AA27676}"/>
    <cellStyle name="Normal 66" xfId="733" xr:uid="{5201FC03-B0B4-413C-A829-CB33E358E26C}"/>
    <cellStyle name="Normal 66 2" xfId="1028" xr:uid="{0E1F64E7-549E-4A25-B68F-1DE86EBBFCBF}"/>
    <cellStyle name="Normal 66 2 2" xfId="2025" xr:uid="{2BF5ABE2-707E-4A75-8890-635C22555D32}"/>
    <cellStyle name="Normal 66 3" xfId="1114" xr:uid="{41426986-5136-4EBE-9615-AD929E4238C8}"/>
    <cellStyle name="Normal 66 3 2" xfId="2103" xr:uid="{64D627AA-6D72-4095-8551-F7B69DFA26A7}"/>
    <cellStyle name="Normal 66 4" xfId="1196" xr:uid="{A0457A25-F5CE-41FC-990E-540D95E1CBBA}"/>
    <cellStyle name="Normal 66 4 2" xfId="2181" xr:uid="{E8D6A214-0859-4955-987A-720107C48B63}"/>
    <cellStyle name="Normal 66 5" xfId="1280" xr:uid="{BA8EC73C-6B6F-46E8-9C23-91ACC691DAC8}"/>
    <cellStyle name="Normal 66 5 2" xfId="2259" xr:uid="{1CDF8141-E398-48D6-B01F-045A94796E40}"/>
    <cellStyle name="Normal 66 6" xfId="1366" xr:uid="{372ED57A-9B1A-40EC-B587-EFAAEB3CA7A0}"/>
    <cellStyle name="Normal 66 6 2" xfId="2337" xr:uid="{17558531-1959-4179-8C81-8365E8AF163B}"/>
    <cellStyle name="Normal 66 7" xfId="1948" xr:uid="{099E63FA-AC28-4F6A-9CD2-E58AB0BA7486}"/>
    <cellStyle name="Normal 67" xfId="734" xr:uid="{15A3FA83-20AC-4279-BBCC-0C74DE6D5D23}"/>
    <cellStyle name="Normal 67 2" xfId="1029" xr:uid="{F8D5E933-8F57-4CFB-9D6A-F5A620C19570}"/>
    <cellStyle name="Normal 67 2 2" xfId="2026" xr:uid="{5804FBF4-28B4-48E4-A144-BDD036CE552D}"/>
    <cellStyle name="Normal 67 3" xfId="1115" xr:uid="{90D29712-4421-4E91-9BED-417D80E785EF}"/>
    <cellStyle name="Normal 67 3 2" xfId="2104" xr:uid="{DA946B38-7AB2-4CB8-B8D8-E05AC6F93604}"/>
    <cellStyle name="Normal 67 4" xfId="1197" xr:uid="{5DA54A2F-A74A-4023-9542-BD289E514DB2}"/>
    <cellStyle name="Normal 67 4 2" xfId="2182" xr:uid="{F116860C-0BED-4322-BE3F-8781224F5DD1}"/>
    <cellStyle name="Normal 67 5" xfId="1281" xr:uid="{6E4ADD3A-CF11-4AAA-9826-F70F693774E6}"/>
    <cellStyle name="Normal 67 5 2" xfId="2260" xr:uid="{0964107F-F6E3-465A-9362-D4AB4126C6AD}"/>
    <cellStyle name="Normal 67 6" xfId="1367" xr:uid="{2724A7E6-ECC3-4399-8A15-1BAD16A93FA5}"/>
    <cellStyle name="Normal 67 6 2" xfId="2338" xr:uid="{3FEB39AB-E6F1-49B6-98BA-8EB2591709B1}"/>
    <cellStyle name="Normal 67 7" xfId="1949" xr:uid="{CF6FFF82-9D73-447C-90D4-18AE9BF99DD7}"/>
    <cellStyle name="Normal 68" xfId="735" xr:uid="{30B2B086-2498-4580-8928-799BFB9B5E61}"/>
    <cellStyle name="Normal 68 2" xfId="1030" xr:uid="{693970FE-975D-43E9-AA96-277678CACB94}"/>
    <cellStyle name="Normal 68 2 2" xfId="2027" xr:uid="{4ACAD277-4401-436E-924A-E573BFE99EAA}"/>
    <cellStyle name="Normal 68 3" xfId="1116" xr:uid="{8B88FD9B-BF0C-40F9-AF8C-FC4C746417E6}"/>
    <cellStyle name="Normal 68 3 2" xfId="2105" xr:uid="{C0CCD2B6-8CC1-4268-B7DD-5D0B91F36B7A}"/>
    <cellStyle name="Normal 68 4" xfId="1198" xr:uid="{3A97BDC5-AC28-48AA-BC82-61B1A629B3EB}"/>
    <cellStyle name="Normal 68 4 2" xfId="2183" xr:uid="{543F378D-67C8-42E8-BC7C-C51CC5FD3B2B}"/>
    <cellStyle name="Normal 68 5" xfId="1282" xr:uid="{447515AC-6CD1-4349-83FD-B1156BEF2312}"/>
    <cellStyle name="Normal 68 5 2" xfId="2261" xr:uid="{322A37AE-BC0B-4516-A682-3B615956833E}"/>
    <cellStyle name="Normal 68 6" xfId="1368" xr:uid="{D8FE7A5E-6655-4EFC-BD35-019A589513FC}"/>
    <cellStyle name="Normal 68 6 2" xfId="2339" xr:uid="{0178F9BC-22E9-40F4-A151-2D0200AB13F5}"/>
    <cellStyle name="Normal 68 7" xfId="1950" xr:uid="{40D2F280-0217-46A5-81D5-7304F319F481}"/>
    <cellStyle name="Normal 69" xfId="736" xr:uid="{C32A1937-5AAE-4496-8872-28B4F6E09ECF}"/>
    <cellStyle name="Normal 69 2" xfId="1031" xr:uid="{2A08D87F-BE88-4A8F-BFFC-00BCDED0065D}"/>
    <cellStyle name="Normal 69 2 2" xfId="2028" xr:uid="{EC045D78-AF0E-496B-B939-E7808EB2F5BE}"/>
    <cellStyle name="Normal 69 3" xfId="1117" xr:uid="{F495E3AD-745F-42A5-B183-1FA23D9837EE}"/>
    <cellStyle name="Normal 69 3 2" xfId="2106" xr:uid="{0A85A048-2699-4174-9C52-B8993994E356}"/>
    <cellStyle name="Normal 69 4" xfId="1199" xr:uid="{F9E54655-A807-4E51-9D63-835B86A18E36}"/>
    <cellStyle name="Normal 69 4 2" xfId="2184" xr:uid="{025F7DF1-8E1C-48BF-99E1-575A6799032C}"/>
    <cellStyle name="Normal 69 5" xfId="1283" xr:uid="{1FF770FB-DF4D-451C-B2C0-A179B5C225A6}"/>
    <cellStyle name="Normal 69 5 2" xfId="2262" xr:uid="{C9615FE3-B42C-4D3B-95D5-053E7BD1AC44}"/>
    <cellStyle name="Normal 69 6" xfId="1369" xr:uid="{78AEC339-01DF-4E51-9883-CC16F2A73C68}"/>
    <cellStyle name="Normal 69 6 2" xfId="2340" xr:uid="{7C699F67-8823-4CE4-9D1D-04E20B7434D1}"/>
    <cellStyle name="Normal 69 7" xfId="1951" xr:uid="{54B64E3C-3496-4BC3-902A-9D1EA737B733}"/>
    <cellStyle name="Normal 7" xfId="142" xr:uid="{D7594B67-1778-4C03-9AEE-F56F71314D0B}"/>
    <cellStyle name="Normal 7 2" xfId="737" xr:uid="{983F7164-086A-4ABB-BAC1-EB70DE52B71C}"/>
    <cellStyle name="Normal 7 2 2" xfId="1820" xr:uid="{688BCA77-823C-4765-8188-AEB09D34D29E}"/>
    <cellStyle name="Normal 7 2 2 2" xfId="2751" xr:uid="{46931FC8-5D61-4558-8DBE-15CCC617726A}"/>
    <cellStyle name="Normal 7 2 3" xfId="1952" xr:uid="{878F28C2-BA43-4B8C-B39E-DA280DF6205D}"/>
    <cellStyle name="Normal 7 3" xfId="1032" xr:uid="{80571482-E6D9-4F31-AB10-5876D546889B}"/>
    <cellStyle name="Normal 7 3 2" xfId="2029" xr:uid="{BB5FDD4F-6802-4CDC-B2CE-135952A732FC}"/>
    <cellStyle name="Normal 7 4" xfId="1118" xr:uid="{7A3EF7A2-73E4-4DEC-A10F-E5DBD88F1C2A}"/>
    <cellStyle name="Normal 7 4 2" xfId="2107" xr:uid="{BC24C897-74AF-43B7-81CD-C1D472E8002C}"/>
    <cellStyle name="Normal 7 5" xfId="1200" xr:uid="{BBBB31B9-3CBD-4F7B-BF3C-ACB8CF187658}"/>
    <cellStyle name="Normal 7 5 2" xfId="2185" xr:uid="{49F3D48E-F39D-4D57-93AD-AF2DEFDC4CCF}"/>
    <cellStyle name="Normal 7 6" xfId="1284" xr:uid="{56608B70-AACB-41B5-ACA6-DCCA32135872}"/>
    <cellStyle name="Normal 7 6 2" xfId="2263" xr:uid="{3F742E66-6516-47D1-BD0E-7277B1E0D8AC}"/>
    <cellStyle name="Normal 7 7" xfId="1370" xr:uid="{544479DB-32E5-4B82-81FB-C5A3692B48AA}"/>
    <cellStyle name="Normal 7 7 2" xfId="2341" xr:uid="{821440CB-9ABB-4D02-B5A6-E6D7BE687AE1}"/>
    <cellStyle name="Normal 7 8" xfId="1786" xr:uid="{A8F1C562-7C34-480F-B133-E87D25FC690A}"/>
    <cellStyle name="Normal 7 8 2" xfId="2723" xr:uid="{E5CB3455-EE8A-4C98-A0F5-C710AF111876}"/>
    <cellStyle name="Normal 7 9" xfId="1903" xr:uid="{CB821C03-CF93-4428-BE8B-395AC0C7AC56}"/>
    <cellStyle name="Normal 70" xfId="738" xr:uid="{6EC611B1-58F4-4A82-B9DC-85259064CE39}"/>
    <cellStyle name="Normal 70 2" xfId="1033" xr:uid="{45A0227B-8708-4EF0-ACB3-877D9FEC08A9}"/>
    <cellStyle name="Normal 70 2 2" xfId="2030" xr:uid="{995F0EF2-7EA6-47AA-A068-330AF63D3075}"/>
    <cellStyle name="Normal 70 3" xfId="1119" xr:uid="{52AFBCB6-0D10-4696-8D60-BD451A079FB1}"/>
    <cellStyle name="Normal 70 3 2" xfId="2108" xr:uid="{D7662177-D92C-4508-9FE2-80FF4ADD1794}"/>
    <cellStyle name="Normal 70 4" xfId="1201" xr:uid="{04022F6D-FD64-459D-B0C2-10EF04FD8A75}"/>
    <cellStyle name="Normal 70 4 2" xfId="2186" xr:uid="{6B2185E1-B2F4-40F9-95DF-08764BF40950}"/>
    <cellStyle name="Normal 70 5" xfId="1285" xr:uid="{7FA55C18-DDCF-4D3C-BCB2-A046927A86CE}"/>
    <cellStyle name="Normal 70 5 2" xfId="2264" xr:uid="{BAAE6405-3075-434B-91C5-20FF1854F3C1}"/>
    <cellStyle name="Normal 70 6" xfId="1371" xr:uid="{CAFEB5D2-93C7-4987-8D67-D94488937F56}"/>
    <cellStyle name="Normal 70 6 2" xfId="2342" xr:uid="{A5B033D0-4F5E-4948-BE3B-FD6D2319ED9B}"/>
    <cellStyle name="Normal 70 7" xfId="1953" xr:uid="{683BF1D0-1461-4841-B564-50ECCEC92C93}"/>
    <cellStyle name="Normal 71" xfId="739" xr:uid="{2C55AEA7-EC3B-4D94-8E56-E3085C351828}"/>
    <cellStyle name="Normal 71 2" xfId="1034" xr:uid="{9B557515-E77B-4A20-8033-4BD9ED4EBCCA}"/>
    <cellStyle name="Normal 71 2 2" xfId="2031" xr:uid="{F7484A4F-852F-42FC-A333-CDCC815D29F6}"/>
    <cellStyle name="Normal 71 3" xfId="1120" xr:uid="{DD1CF0C3-7731-4530-9B5C-19A41B85210C}"/>
    <cellStyle name="Normal 71 3 2" xfId="2109" xr:uid="{0C4B2575-E69D-41C6-B522-783A6965DA21}"/>
    <cellStyle name="Normal 71 4" xfId="1202" xr:uid="{AAC67B47-290D-4373-A7C6-787BB5844EDA}"/>
    <cellStyle name="Normal 71 4 2" xfId="2187" xr:uid="{EF44C23D-DE7A-429B-9128-98B83A3E9EF1}"/>
    <cellStyle name="Normal 71 5" xfId="1286" xr:uid="{5D64952F-9D96-42CC-B1DF-32E98F07D05E}"/>
    <cellStyle name="Normal 71 5 2" xfId="2265" xr:uid="{A953748C-EA9C-4943-AE37-BD87B4A04430}"/>
    <cellStyle name="Normal 71 6" xfId="1372" xr:uid="{E51CE7B7-7E37-4DDA-9195-231EBE860A8A}"/>
    <cellStyle name="Normal 71 6 2" xfId="2343" xr:uid="{E1B89264-1434-47CB-9413-DDD52D3CC653}"/>
    <cellStyle name="Normal 71 7" xfId="1954" xr:uid="{609621A7-09D1-4366-8017-A4F2C88AE4E9}"/>
    <cellStyle name="Normal 72" xfId="740" xr:uid="{C011C30B-664A-4B31-AB48-1E5CEA346F29}"/>
    <cellStyle name="Normal 72 2" xfId="1035" xr:uid="{31CAEBEC-DB49-445C-9C7C-25540BF52AAA}"/>
    <cellStyle name="Normal 72 2 2" xfId="2032" xr:uid="{D99B4C2F-F26C-404A-8D9C-79258F094016}"/>
    <cellStyle name="Normal 72 3" xfId="1121" xr:uid="{270947CD-EA16-4508-B6F8-6F48E82CFC8A}"/>
    <cellStyle name="Normal 72 3 2" xfId="2110" xr:uid="{2FD9BF03-5D69-4954-8A02-C9F706E98604}"/>
    <cellStyle name="Normal 72 4" xfId="1203" xr:uid="{933E0794-A9F0-4175-A465-5E159D929DB9}"/>
    <cellStyle name="Normal 72 4 2" xfId="2188" xr:uid="{C09A3DF2-9C16-42A8-8C77-2D6900BCBA9A}"/>
    <cellStyle name="Normal 72 5" xfId="1287" xr:uid="{FEF140CB-2EBD-421A-8B37-0C59948ECDE3}"/>
    <cellStyle name="Normal 72 5 2" xfId="2266" xr:uid="{0CB9C6F4-4ABF-4B30-96D3-4E0F88477E14}"/>
    <cellStyle name="Normal 72 6" xfId="1373" xr:uid="{2531C766-BA92-4FED-9799-13A13E5A86E5}"/>
    <cellStyle name="Normal 72 6 2" xfId="2344" xr:uid="{0C268838-7CF0-40A3-B02B-DE858209289D}"/>
    <cellStyle name="Normal 72 7" xfId="1955" xr:uid="{50698067-1F47-4CEA-A1CF-33F0D86D40C8}"/>
    <cellStyle name="Normal 73" xfId="741" xr:uid="{2BFD0001-FF81-4955-8624-0B57708EEF56}"/>
    <cellStyle name="Normal 73 2" xfId="1036" xr:uid="{1EDEFB0A-0D5B-4AA5-B002-894324FDD50F}"/>
    <cellStyle name="Normal 73 2 2" xfId="2033" xr:uid="{93A2CCEE-56BC-46BB-A23B-4845E712E7EC}"/>
    <cellStyle name="Normal 73 3" xfId="1122" xr:uid="{6E9E32DC-0D8F-4E3C-9989-9C090A09C16D}"/>
    <cellStyle name="Normal 73 3 2" xfId="2111" xr:uid="{59DAF488-A547-4B3D-9B67-ECD799D868AB}"/>
    <cellStyle name="Normal 73 4" xfId="1204" xr:uid="{7C5DB318-3C48-4B5A-A855-4991D3DFD083}"/>
    <cellStyle name="Normal 73 4 2" xfId="2189" xr:uid="{3EADEDA3-5DF4-4708-8FB4-9EB8DC0C4DD7}"/>
    <cellStyle name="Normal 73 5" xfId="1288" xr:uid="{B63A59DD-FBE2-404E-AD63-0E5B83634955}"/>
    <cellStyle name="Normal 73 5 2" xfId="2267" xr:uid="{01D0BD87-AE1B-4099-A582-1976CD58F913}"/>
    <cellStyle name="Normal 73 6" xfId="1374" xr:uid="{6F0DD2CE-364C-4DAF-B477-07B328919C90}"/>
    <cellStyle name="Normal 73 6 2" xfId="2345" xr:uid="{DD9AD11D-63D1-4DAE-B5DE-0BD9E9B2F7C4}"/>
    <cellStyle name="Normal 73 7" xfId="1956" xr:uid="{D42A030A-62FC-4FC8-A435-88ADBF4635C9}"/>
    <cellStyle name="Normal 74" xfId="6" xr:uid="{351ADAC3-D0DB-4C53-8A58-094D5C0D33AA}"/>
    <cellStyle name="Normal 74 2" xfId="1037" xr:uid="{6552C7D4-3753-43D6-94A2-99C5A6DA5AF2}"/>
    <cellStyle name="Normal 74 2 2" xfId="2034" xr:uid="{151CE8C1-1C5D-44FC-86BA-CC4DFCEA2B2F}"/>
    <cellStyle name="Normal 74 3" xfId="1123" xr:uid="{37E8B5FB-B750-42E7-AA49-751A99C7AF02}"/>
    <cellStyle name="Normal 74 3 2" xfId="2112" xr:uid="{BA9BBFF4-04A0-4326-9376-59E309CBA18E}"/>
    <cellStyle name="Normal 74 4" xfId="1205" xr:uid="{FFF309B5-1DD1-4B1D-8481-7DA38C7A4AA4}"/>
    <cellStyle name="Normal 74 4 2" xfId="2190" xr:uid="{79D6ADE4-A3CC-4982-A9AA-83D921EA7DCE}"/>
    <cellStyle name="Normal 74 5" xfId="1289" xr:uid="{CCDDD615-7363-4793-BC6E-071CE67BB6C0}"/>
    <cellStyle name="Normal 74 5 2" xfId="2268" xr:uid="{7B1BAE50-537A-4BC2-938D-7AE9CC15F7AA}"/>
    <cellStyle name="Normal 74 6" xfId="1375" xr:uid="{5F642182-3FBC-416E-BFF8-91E27ABDEB24}"/>
    <cellStyle name="Normal 74 6 2" xfId="2346" xr:uid="{9C814407-8699-4163-83FB-40C2D77D0CF6}"/>
    <cellStyle name="Normal 74 7" xfId="1957" xr:uid="{41C50C4E-E69E-4483-BC37-8E14A47C7580}"/>
    <cellStyle name="Normal 74 8" xfId="742" xr:uid="{D930B146-4CBE-4E34-9857-E00F7E088FBC}"/>
    <cellStyle name="Normal 75" xfId="743" xr:uid="{4F62AA06-66CD-421F-8FC5-900586C9C1FB}"/>
    <cellStyle name="Normal 75 2" xfId="1038" xr:uid="{34A7CD9B-3AD4-468B-8EB7-06DFA9379B00}"/>
    <cellStyle name="Normal 75 2 2" xfId="2035" xr:uid="{C49C61D7-DD09-496F-903A-E7F78C0012AF}"/>
    <cellStyle name="Normal 75 3" xfId="1124" xr:uid="{D99204E2-ADB0-45B8-8317-C972B2F26B2E}"/>
    <cellStyle name="Normal 75 3 2" xfId="2113" xr:uid="{1CCBF253-8BCE-48F1-8B19-A09B40F67782}"/>
    <cellStyle name="Normal 75 4" xfId="1206" xr:uid="{288488B0-7AC9-4DA4-8DF7-119F7E640ABA}"/>
    <cellStyle name="Normal 75 4 2" xfId="2191" xr:uid="{DAEFB25D-A15F-4C8D-8C3C-C4A5F84CB43E}"/>
    <cellStyle name="Normal 75 5" xfId="1290" xr:uid="{4C38FB68-F890-4D91-B6D4-B44B07C5753B}"/>
    <cellStyle name="Normal 75 5 2" xfId="2269" xr:uid="{D9A1A6A8-78EB-49DE-A7BE-CA0027762F04}"/>
    <cellStyle name="Normal 75 6" xfId="1376" xr:uid="{0F3C4002-2CCC-4DF9-B26D-D541CA360F7E}"/>
    <cellStyle name="Normal 75 6 2" xfId="2347" xr:uid="{341CB1D7-8045-495C-A6E0-0FAABA1819F3}"/>
    <cellStyle name="Normal 75 7" xfId="1958" xr:uid="{A6934D82-7241-4E7B-80C3-E347BC7518F0}"/>
    <cellStyle name="Normal 76" xfId="744" xr:uid="{38DB0B41-595E-42C7-9D47-8DAE6B3D647D}"/>
    <cellStyle name="Normal 76 2" xfId="1039" xr:uid="{12D0A5CB-85CC-46F0-AABA-58EBCAF7937E}"/>
    <cellStyle name="Normal 76 2 2" xfId="2036" xr:uid="{ED6504AB-922A-4435-AB64-995A91DB61B4}"/>
    <cellStyle name="Normal 76 3" xfId="1125" xr:uid="{1B5CD747-4109-44A0-8059-92B7DABAB2F9}"/>
    <cellStyle name="Normal 76 3 2" xfId="2114" xr:uid="{4B7390AE-9C54-4E31-98F1-F4E6CF6C69A3}"/>
    <cellStyle name="Normal 76 4" xfId="1207" xr:uid="{0F1E0D2F-4932-49AC-A4EB-325F2008566B}"/>
    <cellStyle name="Normal 76 4 2" xfId="2192" xr:uid="{6E78A950-2588-452C-B5BE-670D71D2EF94}"/>
    <cellStyle name="Normal 76 5" xfId="1291" xr:uid="{86B76656-ADEE-49C6-B482-16D3D0C08BCA}"/>
    <cellStyle name="Normal 76 5 2" xfId="2270" xr:uid="{38B7AE0D-0D12-48B4-9B32-6764FAFF6FD2}"/>
    <cellStyle name="Normal 76 6" xfId="1377" xr:uid="{4FF7E852-8380-4392-83FD-AF5253AADF9A}"/>
    <cellStyle name="Normal 76 6 2" xfId="2348" xr:uid="{5A99E6B1-10D5-4B5D-83CE-165FB5D9DEA0}"/>
    <cellStyle name="Normal 76 7" xfId="1959" xr:uid="{2DE2BCBF-C889-4CFD-8139-0705273ED267}"/>
    <cellStyle name="Normal 77" xfId="745" xr:uid="{7A06E280-6663-4ED9-9CC0-8E83EDCB4603}"/>
    <cellStyle name="Normal 77 2" xfId="1040" xr:uid="{EC6F0121-D5A8-4C70-96AE-F906F4492E0F}"/>
    <cellStyle name="Normal 77 2 2" xfId="2037" xr:uid="{50A180DD-A059-4328-9AFE-428262F1762F}"/>
    <cellStyle name="Normal 77 3" xfId="1126" xr:uid="{D841696F-0031-4809-A4BC-797A67C93652}"/>
    <cellStyle name="Normal 77 3 2" xfId="2115" xr:uid="{66CA8719-CFAE-48FE-8B4F-A96C616992E5}"/>
    <cellStyle name="Normal 77 4" xfId="1208" xr:uid="{C9F333C1-6FF8-44E4-9D40-F1E582B724FC}"/>
    <cellStyle name="Normal 77 4 2" xfId="2193" xr:uid="{A33D2A2D-3EAD-4A4A-861B-88B3677DC543}"/>
    <cellStyle name="Normal 77 5" xfId="1292" xr:uid="{5107CCA2-2FA8-41FF-BC71-1D4D2CEEAEA4}"/>
    <cellStyle name="Normal 77 5 2" xfId="2271" xr:uid="{3DDE8942-349C-4732-B453-AE9A036F612C}"/>
    <cellStyle name="Normal 77 6" xfId="1378" xr:uid="{F26FE102-A59A-44C9-BED5-C6DCCCA06941}"/>
    <cellStyle name="Normal 77 6 2" xfId="2349" xr:uid="{BEE0D8B0-1AFA-4EEA-A199-99F82DF705AA}"/>
    <cellStyle name="Normal 77 7" xfId="1960" xr:uid="{8EA7AB5C-9E90-4543-A846-BD0DCC7F30E6}"/>
    <cellStyle name="Normal 78" xfId="746" xr:uid="{6665AE2D-5CE9-43B6-8BFC-28A122EE926B}"/>
    <cellStyle name="Normal 78 2" xfId="1041" xr:uid="{FC5CD4CF-F1F8-4854-BBB4-C2F86868B748}"/>
    <cellStyle name="Normal 78 2 2" xfId="2038" xr:uid="{E3986AB0-B6F1-4F42-B724-35EEDF8E0C31}"/>
    <cellStyle name="Normal 78 3" xfId="1127" xr:uid="{4CD46415-CFF5-4256-9B39-646E5C4ABD9C}"/>
    <cellStyle name="Normal 78 3 2" xfId="2116" xr:uid="{E651C62B-9E6E-447E-9139-463DA497073D}"/>
    <cellStyle name="Normal 78 4" xfId="1209" xr:uid="{C268CDF2-6EB6-423D-A417-E4096EC93497}"/>
    <cellStyle name="Normal 78 4 2" xfId="2194" xr:uid="{1AAED6C5-4307-45E0-B0C1-ECD84595BA6C}"/>
    <cellStyle name="Normal 78 5" xfId="1293" xr:uid="{32BFB1D1-6A84-4126-A317-299CA635E68B}"/>
    <cellStyle name="Normal 78 5 2" xfId="2272" xr:uid="{61004439-C380-4CD6-A415-A57A3BE98E60}"/>
    <cellStyle name="Normal 78 6" xfId="1379" xr:uid="{05719D04-1FA4-42AB-B694-B4BCAE5373EB}"/>
    <cellStyle name="Normal 78 6 2" xfId="2350" xr:uid="{12B0B0F6-4EE1-4DE6-929E-D287568BA988}"/>
    <cellStyle name="Normal 78 7" xfId="1961" xr:uid="{2209B10D-6900-41E9-8019-C49C7A05EF6C}"/>
    <cellStyle name="Normal 79" xfId="747" xr:uid="{6702A875-3F1F-4BD7-902C-F3261C527CB7}"/>
    <cellStyle name="Normal 8" xfId="146" xr:uid="{AD0672C5-81A7-4127-AB19-605D3B9B43FD}"/>
    <cellStyle name="Normal 8 2" xfId="1042" xr:uid="{AE4D2B2A-D059-4217-B5E2-2AF2C21177CC}"/>
    <cellStyle name="Normal 8 2 2" xfId="1824" xr:uid="{BD2CD61B-9261-45B3-8FC8-B845F0E36700}"/>
    <cellStyle name="Normal 8 2 2 2" xfId="2755" xr:uid="{7D4D4BCB-4710-4B87-B11E-8FDCFDFE5C56}"/>
    <cellStyle name="Normal 8 2 3" xfId="2039" xr:uid="{BB1F4431-7D50-4398-8466-EA1AA34DD460}"/>
    <cellStyle name="Normal 8 3" xfId="1128" xr:uid="{F8C8D62F-CE35-41A0-8449-F9B5EAE61AC8}"/>
    <cellStyle name="Normal 8 3 2" xfId="2117" xr:uid="{96852C14-F1AC-49BD-A315-B090D7F76229}"/>
    <cellStyle name="Normal 8 4" xfId="1210" xr:uid="{FCC08D2C-3072-4346-BB4A-DD8F11DED6CC}"/>
    <cellStyle name="Normal 8 4 2" xfId="2195" xr:uid="{88493DE6-B255-4A53-AC81-5B2A414299DB}"/>
    <cellStyle name="Normal 8 5" xfId="1294" xr:uid="{5F5E7FDD-6032-4C91-BAAB-764E1712B9CF}"/>
    <cellStyle name="Normal 8 5 2" xfId="2273" xr:uid="{86815844-1F48-4C08-BB5F-4A4D3C221C74}"/>
    <cellStyle name="Normal 8 6" xfId="1380" xr:uid="{47E13509-6A12-4B18-B901-9EF4D5E914A2}"/>
    <cellStyle name="Normal 8 6 2" xfId="2351" xr:uid="{FF230101-0983-41EE-9A5F-B9D1C2F97EFA}"/>
    <cellStyle name="Normal 8 7" xfId="1790" xr:uid="{10039AC7-1A24-4CC6-B342-697A925B63B8}"/>
    <cellStyle name="Normal 8 7 2" xfId="2727" xr:uid="{EF02A4D6-4902-476D-B751-B7F6B111A91C}"/>
    <cellStyle name="Normal 8 8" xfId="1905" xr:uid="{DD650238-4268-4E31-B0BE-1C7536690A59}"/>
    <cellStyle name="Normal 80" xfId="748" xr:uid="{7A66948A-DF7E-41B0-BE05-B05CF0B771FE}"/>
    <cellStyle name="Normal 80 2" xfId="1043" xr:uid="{A5F64AF1-5865-44C3-AAC3-05C02E2820BE}"/>
    <cellStyle name="Normal 80 2 2" xfId="2040" xr:uid="{6982C63E-EF03-4E49-9D91-C8F73ACA1EC7}"/>
    <cellStyle name="Normal 80 3" xfId="1129" xr:uid="{9D100499-A21F-4856-9FC0-99D55794653F}"/>
    <cellStyle name="Normal 80 3 2" xfId="2118" xr:uid="{9D0F28DA-3C9F-4D08-B0C3-25816E97456C}"/>
    <cellStyle name="Normal 80 4" xfId="1211" xr:uid="{9B578D05-2A69-4F2D-932D-7269BF1406C2}"/>
    <cellStyle name="Normal 80 4 2" xfId="2196" xr:uid="{D946A73C-AC70-4F7A-A65C-26EF3FEF0AA7}"/>
    <cellStyle name="Normal 80 5" xfId="1295" xr:uid="{E2B7D474-0F31-4D30-8CDA-989E0CF76E9A}"/>
    <cellStyle name="Normal 80 5 2" xfId="2274" xr:uid="{C108F1A3-AD5E-4BF6-9DFD-1F7A927190DB}"/>
    <cellStyle name="Normal 80 6" xfId="1381" xr:uid="{D835DA36-A7BE-4B91-ABF3-4FEEFE5CC3CC}"/>
    <cellStyle name="Normal 80 6 2" xfId="2352" xr:uid="{CB9D4E13-8C7F-4820-B8BF-2F52ACF61F54}"/>
    <cellStyle name="Normal 80 7" xfId="1962" xr:uid="{B18F8FE8-0055-4774-8A2D-213D80A85D57}"/>
    <cellStyle name="Normal 81" xfId="749" xr:uid="{C4133433-61E0-44D7-9F83-51A953E15AAB}"/>
    <cellStyle name="Normal 81 2" xfId="1044" xr:uid="{1103B5AC-4CB0-4834-9FF2-E6E8D85AA53D}"/>
    <cellStyle name="Normal 81 2 2" xfId="2041" xr:uid="{CB7D3D20-C797-4C30-B7A6-A31A7D396DCD}"/>
    <cellStyle name="Normal 81 3" xfId="1130" xr:uid="{6B46248D-DFFE-4E16-9BB5-0C04965CE9B8}"/>
    <cellStyle name="Normal 81 3 2" xfId="2119" xr:uid="{41F365B9-A378-4E14-9037-97DDE96B15D3}"/>
    <cellStyle name="Normal 81 4" xfId="1212" xr:uid="{FCF62A88-7733-4F2E-99D3-2980C9F3F608}"/>
    <cellStyle name="Normal 81 4 2" xfId="2197" xr:uid="{89F38092-5288-4152-8940-023F6ACB74AF}"/>
    <cellStyle name="Normal 81 5" xfId="1296" xr:uid="{1F5DC668-8826-4111-928C-8BCE261EC16E}"/>
    <cellStyle name="Normal 81 5 2" xfId="2275" xr:uid="{2191261A-1825-4E75-AB23-E3E58084D293}"/>
    <cellStyle name="Normal 81 6" xfId="1382" xr:uid="{0764ADD3-A888-41D5-A76A-4DA1E97652F5}"/>
    <cellStyle name="Normal 81 6 2" xfId="2353" xr:uid="{E76F0B59-9793-4D0C-997E-557B916462DE}"/>
    <cellStyle name="Normal 81 7" xfId="1963" xr:uid="{96A8608F-6A5D-4CCF-9619-A970FD68A912}"/>
    <cellStyle name="Normal 82" xfId="750" xr:uid="{3BF40EAF-04D0-4D80-8023-2D3F4CE045CF}"/>
    <cellStyle name="Normal 83" xfId="751" xr:uid="{7FF95C1B-81A8-4D29-BFAB-2825F4AE4C40}"/>
    <cellStyle name="Normal 83 2" xfId="1045" xr:uid="{E5DBB25E-F9EB-448C-96F5-5F3832F07BD6}"/>
    <cellStyle name="Normal 83 2 2" xfId="2042" xr:uid="{44C636A1-5055-4468-AC7E-78C3CBE88D48}"/>
    <cellStyle name="Normal 83 3" xfId="1131" xr:uid="{63DA1A13-1BFD-4D4B-A23E-49A405F43A0C}"/>
    <cellStyle name="Normal 83 3 2" xfId="2120" xr:uid="{EAEE0E0C-A323-4318-87BE-3E5483F5E622}"/>
    <cellStyle name="Normal 83 4" xfId="1213" xr:uid="{F9651EA7-3428-45FE-9B3C-1592A68D1431}"/>
    <cellStyle name="Normal 83 4 2" xfId="2198" xr:uid="{2A6C7350-885D-4479-8E58-EC4A6DEA5816}"/>
    <cellStyle name="Normal 83 5" xfId="1297" xr:uid="{CFAC7AB8-A9D5-4B90-8DE6-D244A6944108}"/>
    <cellStyle name="Normal 83 5 2" xfId="2276" xr:uid="{BF772DF0-3D06-4EAE-BCFF-72966272D05F}"/>
    <cellStyle name="Normal 83 6" xfId="1383" xr:uid="{18CD33D3-51FB-47B9-B7A0-32A66CD0A9BC}"/>
    <cellStyle name="Normal 83 6 2" xfId="2354" xr:uid="{99BF70E6-91D1-49B9-AAFD-201E327FAE25}"/>
    <cellStyle name="Normal 83 7" xfId="1964" xr:uid="{E149C34F-1357-4669-B57D-F25A69A60010}"/>
    <cellStyle name="Normal 84" xfId="752" xr:uid="{E3CDA6FD-4A5B-4E41-853E-4FF45D043374}"/>
    <cellStyle name="Normal 84 2" xfId="753" xr:uid="{8165EB6D-5CC8-434E-AE48-FDDE7DE88264}"/>
    <cellStyle name="Normal 84 3" xfId="754" xr:uid="{D4775D18-3063-4D06-91E1-EE8917FB68FB}"/>
    <cellStyle name="Normal 85" xfId="755" xr:uid="{A5E0A012-6534-400B-A7E3-FECDC3D1FB94}"/>
    <cellStyle name="Normal 85 2" xfId="1046" xr:uid="{C6D7537C-7CD7-4020-8367-D19399DB87C2}"/>
    <cellStyle name="Normal 85 2 2" xfId="2043" xr:uid="{4F7B5FEE-E010-426D-86D2-885B4908CF56}"/>
    <cellStyle name="Normal 85 3" xfId="1132" xr:uid="{D82E3765-0840-4953-95A5-7279B5C7DC32}"/>
    <cellStyle name="Normal 85 3 2" xfId="2121" xr:uid="{29202879-D6E9-4AD3-8FB9-A33F92016923}"/>
    <cellStyle name="Normal 85 4" xfId="1214" xr:uid="{17BCCD07-76D9-4346-B06C-4430A3F27D65}"/>
    <cellStyle name="Normal 85 4 2" xfId="2199" xr:uid="{C8294330-E0B3-4F00-AA0E-8821E12E9001}"/>
    <cellStyle name="Normal 85 5" xfId="1298" xr:uid="{22CC0D88-A6C7-48A6-BB00-9C030C13A0D4}"/>
    <cellStyle name="Normal 85 5 2" xfId="2277" xr:uid="{8A3B1B55-B804-47A4-B7DB-FB765CC51197}"/>
    <cellStyle name="Normal 85 6" xfId="1384" xr:uid="{BF4C39C3-EC38-4AE7-A5FD-8FA20A9E20F9}"/>
    <cellStyle name="Normal 85 6 2" xfId="2355" xr:uid="{1C186DA8-D04B-4373-AD82-3B3C12D07693}"/>
    <cellStyle name="Normal 85 7" xfId="1965" xr:uid="{07E37903-05DC-4F47-96F5-B764A803032F}"/>
    <cellStyle name="Normal 86" xfId="756" xr:uid="{CF8EEE6A-5781-4B9D-9DEC-6FC22A84BDFD}"/>
    <cellStyle name="Normal 86 2" xfId="1047" xr:uid="{779C9461-AD35-4D37-92B8-3A470BCB824C}"/>
    <cellStyle name="Normal 86 2 2" xfId="2044" xr:uid="{4513AE19-7831-459E-BA04-AB4376560D52}"/>
    <cellStyle name="Normal 86 3" xfId="1133" xr:uid="{3E715FB3-9BE9-4820-8F66-594A3E7803A6}"/>
    <cellStyle name="Normal 86 3 2" xfId="2122" xr:uid="{12CEC464-648B-4A6F-9C1D-444EFA077D56}"/>
    <cellStyle name="Normal 86 4" xfId="1215" xr:uid="{45CE4F95-1928-49CF-B280-2F43822698E8}"/>
    <cellStyle name="Normal 86 4 2" xfId="2200" xr:uid="{2FD53BF4-AB6C-44A1-B340-5385DEEB13A9}"/>
    <cellStyle name="Normal 86 5" xfId="1299" xr:uid="{FB640AD0-13E2-452A-B358-444EE5AA4913}"/>
    <cellStyle name="Normal 86 5 2" xfId="2278" xr:uid="{96C87554-0780-4118-B3F1-B1BE9D9032BE}"/>
    <cellStyle name="Normal 86 6" xfId="1385" xr:uid="{8D7B13CB-EAFD-4ED4-BE8F-17276ABCCF0E}"/>
    <cellStyle name="Normal 86 6 2" xfId="2356" xr:uid="{CA5EEF48-FC35-4D01-A6A4-69106BDE91B0}"/>
    <cellStyle name="Normal 86 7" xfId="1966" xr:uid="{6478EBB1-FC64-4B05-B5FB-44212C0C2FD1}"/>
    <cellStyle name="Normal 87" xfId="757" xr:uid="{9E63E8B2-324E-4014-8C78-9910A1687B35}"/>
    <cellStyle name="Normal 88" xfId="758" xr:uid="{049AF002-E951-4547-BB66-5579D7DE9EFB}"/>
    <cellStyle name="Normal 89" xfId="759" xr:uid="{0CBAF330-28A7-429C-BBB0-D41B49EF4962}"/>
    <cellStyle name="Normal 89 2" xfId="760" xr:uid="{816A1F04-5E13-4B6A-A840-5C65D446C0AF}"/>
    <cellStyle name="Normal 89 2 2" xfId="1049" xr:uid="{99F794B3-F640-4441-A5B2-A225C5757862}"/>
    <cellStyle name="Normal 89 2 2 2" xfId="2046" xr:uid="{45133C71-3DFE-4F79-93B0-55029AE0FC91}"/>
    <cellStyle name="Normal 89 2 3" xfId="1135" xr:uid="{698C7099-C79D-46A4-9984-E951E7BE868A}"/>
    <cellStyle name="Normal 89 2 3 2" xfId="2124" xr:uid="{262264A7-2209-40D0-A3E4-E3707AD1A275}"/>
    <cellStyle name="Normal 89 2 4" xfId="1217" xr:uid="{E963F9BE-5468-43A6-995C-22F71F77EE4F}"/>
    <cellStyle name="Normal 89 2 4 2" xfId="2202" xr:uid="{03FDED3D-B09B-40BF-8A38-5B27E793BADA}"/>
    <cellStyle name="Normal 89 2 5" xfId="1301" xr:uid="{355460EE-E037-4814-ADDD-1C11B512D4CF}"/>
    <cellStyle name="Normal 89 2 5 2" xfId="2280" xr:uid="{7DB7CE50-1707-4301-BA74-7AD0CDC23E5E}"/>
    <cellStyle name="Normal 89 2 6" xfId="1387" xr:uid="{B8A8D96C-E30D-4B61-A12B-5ED759957730}"/>
    <cellStyle name="Normal 89 2 6 2" xfId="2358" xr:uid="{CE0649BC-2F50-462D-9A8B-A79394DE9E3A}"/>
    <cellStyle name="Normal 89 2 7" xfId="1968" xr:uid="{A5562B64-30A5-4BF6-A9FB-910E83EC805F}"/>
    <cellStyle name="Normal 89 3" xfId="761" xr:uid="{FAA4104A-68D9-4768-97EC-C4C3B085E3B5}"/>
    <cellStyle name="Normal 89 4" xfId="1048" xr:uid="{D1678D50-C6A2-496E-8FD4-BCC8562752D0}"/>
    <cellStyle name="Normal 89 4 2" xfId="2045" xr:uid="{DF8A63C2-FC95-4C27-A33A-CAE1491B46DB}"/>
    <cellStyle name="Normal 89 5" xfId="1134" xr:uid="{D3FA37DE-89C2-4BA4-815F-CD212858514C}"/>
    <cellStyle name="Normal 89 5 2" xfId="2123" xr:uid="{D4B82950-BC74-4907-B7FF-10FBC11100D3}"/>
    <cellStyle name="Normal 89 6" xfId="1216" xr:uid="{7FE95F47-99CC-454E-9361-81A796E5636D}"/>
    <cellStyle name="Normal 89 6 2" xfId="2201" xr:uid="{5D0BB175-C06C-4CD1-A46B-9DDC066DFF2F}"/>
    <cellStyle name="Normal 89 7" xfId="1300" xr:uid="{C6861EDC-FA23-46DC-ADC3-1C8908373FB4}"/>
    <cellStyle name="Normal 89 7 2" xfId="2279" xr:uid="{E0C4E942-32F0-4DDA-9708-D9448AB1CF58}"/>
    <cellStyle name="Normal 89 8" xfId="1386" xr:uid="{5AFE6B4A-4830-4240-9C80-138227F3F4A3}"/>
    <cellStyle name="Normal 89 8 2" xfId="2357" xr:uid="{658DDF32-8EDC-4980-B267-6268C2FB213B}"/>
    <cellStyle name="Normal 89 9" xfId="1967" xr:uid="{535C4227-588E-4110-8FAB-6E6BB701EEE1}"/>
    <cellStyle name="Normal 9" xfId="762" xr:uid="{369A7501-9D09-4132-A1F7-3C7EEE3C1D18}"/>
    <cellStyle name="Normal 9 2" xfId="1050" xr:uid="{337C06CE-B6BA-4DEE-9D38-74740E2AFB91}"/>
    <cellStyle name="Normal 9 2 2" xfId="1825" xr:uid="{8AB7DAFA-AA83-43B6-B836-D53CD5E51D75}"/>
    <cellStyle name="Normal 9 2 2 2" xfId="2756" xr:uid="{6DC64999-91B3-4596-83DC-0186CBC3A688}"/>
    <cellStyle name="Normal 9 2 3" xfId="2047" xr:uid="{8E7C9651-FB08-4B9B-B3FC-47412977193A}"/>
    <cellStyle name="Normal 9 3" xfId="1136" xr:uid="{D8686EA7-29E0-4022-B4CF-DCCE70149B2B}"/>
    <cellStyle name="Normal 9 3 2" xfId="2125" xr:uid="{20D06164-E2A5-49D5-9C29-81EA91F92BED}"/>
    <cellStyle name="Normal 9 4" xfId="1218" xr:uid="{9EC64098-2F01-44F2-B024-680B39C4B328}"/>
    <cellStyle name="Normal 9 4 2" xfId="2203" xr:uid="{11DC69F2-7EF2-419D-8D70-452C3C2048D2}"/>
    <cellStyle name="Normal 9 5" xfId="1302" xr:uid="{F232BF24-B9B8-42B0-904F-57EA38E447DD}"/>
    <cellStyle name="Normal 9 5 2" xfId="2281" xr:uid="{9C59EFE9-B3FD-4498-9EBB-61CB68334BAC}"/>
    <cellStyle name="Normal 9 6" xfId="1388" xr:uid="{A6A26537-E6DA-4CB6-9912-D65D7F2A1F73}"/>
    <cellStyle name="Normal 9 6 2" xfId="2359" xr:uid="{DA6BB49F-13CD-410B-9894-A8FEBCF7DCB9}"/>
    <cellStyle name="Normal 9 7" xfId="1791" xr:uid="{9D996306-BFD5-4321-A095-E8ECF2BFE10C}"/>
    <cellStyle name="Normal 9 7 2" xfId="2728" xr:uid="{55BAC97A-37EA-4678-AF57-680D7198D7AB}"/>
    <cellStyle name="Normal 9 8" xfId="1969" xr:uid="{EAE30219-D314-49D7-A584-5CE5F9CE60B9}"/>
    <cellStyle name="Normal 90" xfId="763" xr:uid="{659581BF-0078-461F-B41C-FE1D71C3D039}"/>
    <cellStyle name="Normal 90 2" xfId="764" xr:uid="{63ED82D2-1F2E-4270-B24E-1AB6A77158E9}"/>
    <cellStyle name="Normal 90 2 2" xfId="1052" xr:uid="{68097509-42DF-49D9-BBC5-3CC42F217FFD}"/>
    <cellStyle name="Normal 90 2 2 2" xfId="2049" xr:uid="{310459F0-0C10-4973-B6DE-8D8AF45EA728}"/>
    <cellStyle name="Normal 90 2 3" xfId="1138" xr:uid="{04706054-4172-4BBE-983B-5D035121E13E}"/>
    <cellStyle name="Normal 90 2 3 2" xfId="2127" xr:uid="{215C581E-B5C3-468B-B295-3A32EAB91002}"/>
    <cellStyle name="Normal 90 2 4" xfId="1220" xr:uid="{ADAA86D2-8724-43C7-A68D-2D53E7943C13}"/>
    <cellStyle name="Normal 90 2 4 2" xfId="2205" xr:uid="{A2A693BB-9897-4A61-AC99-6D85D3A7C8F0}"/>
    <cellStyle name="Normal 90 2 5" xfId="1304" xr:uid="{1E59835C-C3BE-4F4B-95B5-848C2B2F1B88}"/>
    <cellStyle name="Normal 90 2 5 2" xfId="2283" xr:uid="{9E7DCBAE-FD11-491E-A6EB-0A1F85FB2AFD}"/>
    <cellStyle name="Normal 90 2 6" xfId="1390" xr:uid="{886AB4F6-C4E0-4745-B4CD-A57B51CFC548}"/>
    <cellStyle name="Normal 90 2 6 2" xfId="2361" xr:uid="{1C4C36B0-7105-4CFB-A7B0-74FF1D92F962}"/>
    <cellStyle name="Normal 90 2 7" xfId="1971" xr:uid="{B6542C1D-77B1-4C89-BC8F-65A0FBCE915E}"/>
    <cellStyle name="Normal 90 3" xfId="765" xr:uid="{E3570E1D-6AA9-4000-9D9E-52CDDD2F92F1}"/>
    <cellStyle name="Normal 90 4" xfId="1051" xr:uid="{323A5DC6-4653-4DDE-9CFC-0136AC092DB8}"/>
    <cellStyle name="Normal 90 4 2" xfId="2048" xr:uid="{634344CC-0E8D-4A9A-B2BD-FC10E2BBEF99}"/>
    <cellStyle name="Normal 90 5" xfId="1137" xr:uid="{01AF4ACA-D232-4A1C-9464-7348AF8E5C29}"/>
    <cellStyle name="Normal 90 5 2" xfId="2126" xr:uid="{E045296E-053B-4CD7-97F8-E44A9133D7A3}"/>
    <cellStyle name="Normal 90 6" xfId="1219" xr:uid="{C46C7544-21AF-48B7-AD1B-8549C033C7D1}"/>
    <cellStyle name="Normal 90 6 2" xfId="2204" xr:uid="{020338C6-AACD-4089-88A1-476E101C81A7}"/>
    <cellStyle name="Normal 90 7" xfId="1303" xr:uid="{584D6A8E-A2B0-48CC-87B9-559DAB05C2B6}"/>
    <cellStyle name="Normal 90 7 2" xfId="2282" xr:uid="{4E5D64F2-C6F2-4302-8F7F-DB8969F53A4D}"/>
    <cellStyle name="Normal 90 8" xfId="1389" xr:uid="{CFC73668-09EC-435A-9076-DBDB45606A81}"/>
    <cellStyle name="Normal 90 8 2" xfId="2360" xr:uid="{AAFA3444-5EFE-4314-9CC5-C9F834B9B4CE}"/>
    <cellStyle name="Normal 90 9" xfId="1970" xr:uid="{6968FBB2-D530-4D0E-9D2B-76B46A08E96D}"/>
    <cellStyle name="Normal 91" xfId="766" xr:uid="{F3A53646-1024-4C8A-8390-C0A8F2353E8C}"/>
    <cellStyle name="Normal 91 2" xfId="767" xr:uid="{1963A5F3-DE82-4064-A7A4-2726297EFC8C}"/>
    <cellStyle name="Normal 91 3" xfId="768" xr:uid="{CDB08B34-8BB0-4800-B6AB-14ADD9F5ABF1}"/>
    <cellStyle name="Normal 92" xfId="769" xr:uid="{05E322D7-1928-4D80-8BE9-721899BE7DDB}"/>
    <cellStyle name="Normal 92 2" xfId="770" xr:uid="{BC2B2B05-DD77-47D9-A546-E5CFAF6ADD23}"/>
    <cellStyle name="Normal 92 3" xfId="771" xr:uid="{1D2B2D87-E329-4F78-9801-5F295F3E8BF2}"/>
    <cellStyle name="Normal 93" xfId="772" xr:uid="{D3F7D8B8-1126-4FDD-AAD9-4D4655269D5B}"/>
    <cellStyle name="Normal 94" xfId="773" xr:uid="{B0C8484C-9409-4898-8155-D7EE817D3074}"/>
    <cellStyle name="Normal 95" xfId="774" xr:uid="{D92E4D0E-FEBF-4012-BE38-4B0D471E1021}"/>
    <cellStyle name="Normal 95 2" xfId="775" xr:uid="{4E79B218-8326-48A3-BF6C-80C43DB8DB67}"/>
    <cellStyle name="Normal 95 3" xfId="1053" xr:uid="{198FCE72-9C50-4E46-8844-F59F933E8139}"/>
    <cellStyle name="Normal 96" xfId="776" xr:uid="{EAABC40F-6E62-4E8C-86BB-7C5C479C058B}"/>
    <cellStyle name="Normal 97" xfId="777" xr:uid="{C00D4BA6-5FE9-4C52-8D84-DA88C9C0F553}"/>
    <cellStyle name="Normal 98" xfId="778" xr:uid="{9CDD015A-3FF1-4E3A-8EE1-5D5FCCD9AF5B}"/>
    <cellStyle name="Normal 99" xfId="779" xr:uid="{37152D04-3B5F-4F67-ACD3-E12091F1DA9C}"/>
    <cellStyle name="Normal 99 2" xfId="780" xr:uid="{4B8A79E3-FD1C-49D7-9367-1ADD9040DA7D}"/>
    <cellStyle name="Normal 99 3" xfId="1054" xr:uid="{EEF6145C-374C-44C3-AF62-08F469E36F72}"/>
    <cellStyle name="Note 10" xfId="1549" xr:uid="{37254006-5064-40AC-8816-42A69CB5DBF7}"/>
    <cellStyle name="Note 10 2" xfId="2515" xr:uid="{3EFB3BAD-3DEE-4AEA-981A-C7F91C865B8E}"/>
    <cellStyle name="Note 11" xfId="1598" xr:uid="{D6DB4F19-25A8-4061-B35B-42869BADF5F1}"/>
    <cellStyle name="Note 11 2" xfId="2564" xr:uid="{31730F72-8084-42D3-BA79-8C517C513B7A}"/>
    <cellStyle name="Note 12" xfId="1637" xr:uid="{F56BF46F-E1D2-43C7-AC63-A5FC81A56C93}"/>
    <cellStyle name="Note 12 2" xfId="2603" xr:uid="{ACCA66DF-9869-4227-889D-21B8345DEE11}"/>
    <cellStyle name="Note 13" xfId="1689" xr:uid="{213E9C6B-C04A-4D75-A2C2-99219350A21F}"/>
    <cellStyle name="Note 13 2" xfId="2655" xr:uid="{C7B94E66-4CCA-47A1-974D-F8D76B2668A6}"/>
    <cellStyle name="Note 14" xfId="1729" xr:uid="{6460F938-91C7-4084-A498-50603675D3A3}"/>
    <cellStyle name="Note 14 2" xfId="2695" xr:uid="{E5DF4872-76D8-4ADB-884D-C75AA2663A2C}"/>
    <cellStyle name="Note 15" xfId="1858" xr:uid="{F05961D0-9163-4598-A809-C4A22B9982C2}"/>
    <cellStyle name="Note 15 2" xfId="2779" xr:uid="{F06C22C1-5C9F-41C1-8188-441B7E28E829}"/>
    <cellStyle name="Note 2" xfId="147" xr:uid="{A7F88508-FD0A-47DE-A455-E91FABFB0094}"/>
    <cellStyle name="Note 2 2" xfId="782" xr:uid="{379E1D43-0547-41E8-9220-531C8D6BE3CC}"/>
    <cellStyle name="Note 2 3" xfId="783" xr:uid="{09EF2D3A-743F-4F80-8888-93C6C11CC419}"/>
    <cellStyle name="Note 2 4" xfId="781" xr:uid="{3AA583A0-F9AE-4D60-BF7F-88B6F091FBDE}"/>
    <cellStyle name="Note 2 5" xfId="1850" xr:uid="{B15979B2-27AA-4456-9F52-B6F9C19AA6C9}"/>
    <cellStyle name="Note 2 5 2" xfId="2772" xr:uid="{02CFEEED-4B2E-4B38-A88A-CB34E5E8B63F}"/>
    <cellStyle name="Note 2 6" xfId="1906" xr:uid="{0CF2AF43-218F-4089-895B-4B339563608C}"/>
    <cellStyle name="Note 3" xfId="1398" xr:uid="{E6CDB5D5-D274-4C39-B1A6-7A6B03B279D4}"/>
    <cellStyle name="Note 3 2" xfId="2367" xr:uid="{708825E0-5C7A-4599-899E-F904F4436596}"/>
    <cellStyle name="Note 4" xfId="1412" xr:uid="{24ECB350-D3E8-4B77-A70E-E17666C5AA48}"/>
    <cellStyle name="Note 4 2" xfId="2381" xr:uid="{ABDC7045-2A43-48CB-B444-D94327F077BD}"/>
    <cellStyle name="Note 5" xfId="1429" xr:uid="{E20D1232-8112-462E-A938-14FA4EDAD2AF}"/>
    <cellStyle name="Note 5 2" xfId="2397" xr:uid="{C6D7D4A2-1374-417F-92B3-7EB1626284D4}"/>
    <cellStyle name="Note 6" xfId="1448" xr:uid="{62BF4B3A-AA72-4415-A26E-3BFA68A0E074}"/>
    <cellStyle name="Note 6 2" xfId="2414" xr:uid="{ABC92D0E-4A68-41F8-AD6F-3D95E7C22D47}"/>
    <cellStyle name="Note 7" xfId="1476" xr:uid="{84B9E214-D614-4FAC-B135-C308C2A807B0}"/>
    <cellStyle name="Note 7 2" xfId="2442" xr:uid="{47CD3661-2A19-406A-8EF2-44F1C0E60C25}"/>
    <cellStyle name="Note 8" xfId="1495" xr:uid="{BFA13618-3158-410A-A9D9-E3DFF6284498}"/>
    <cellStyle name="Note 8 2" xfId="2461" xr:uid="{2AC5B652-291F-4F3C-9932-90F5C9AEA381}"/>
    <cellStyle name="Note 9" xfId="1509" xr:uid="{BD048F65-629B-42DC-8FE0-F6E69755B628}"/>
    <cellStyle name="Note 9 2" xfId="2475" xr:uid="{285F7B77-6F05-4E95-AD99-A609EDEFE28A}"/>
    <cellStyle name="Output" xfId="12" builtinId="21" customBuiltin="1"/>
    <cellStyle name="Percent" xfId="2" builtinId="5"/>
    <cellStyle name="Percent (.00)" xfId="89" xr:uid="{1BD05E1F-91F6-4338-86D2-962F807007C3}"/>
    <cellStyle name="Percent (0)" xfId="90" xr:uid="{13FDC423-1C7F-4B28-B26F-988E9E92BF35}"/>
    <cellStyle name="Percent (0) 2" xfId="786" xr:uid="{8653BB31-E32F-44DB-BCB4-AA6678BA47C7}"/>
    <cellStyle name="Percent (0) 3" xfId="785" xr:uid="{6B9A3012-394D-49F7-A3F6-199B62D67839}"/>
    <cellStyle name="Percent [0]" xfId="91" xr:uid="{8C95EDD1-7960-4922-BE2A-83EC0EB935E4}"/>
    <cellStyle name="Percent [2]" xfId="63" xr:uid="{5A8B4E08-A379-44C2-8F38-8AECAF24275F}"/>
    <cellStyle name="Percent [2] 2" xfId="787" xr:uid="{A51ECA56-479C-4C53-8E6F-413AC7D6343A}"/>
    <cellStyle name="Percent [2] 2 2" xfId="788" xr:uid="{E068176A-3661-4D78-8661-B74F1B837E82}"/>
    <cellStyle name="Percent 10" xfId="789" xr:uid="{AA54739F-DED9-4241-83E2-412B2A37AE4D}"/>
    <cellStyle name="Percent 10 2" xfId="1796" xr:uid="{C01D1171-66ED-441F-B0D0-CA127965FE0C}"/>
    <cellStyle name="Percent 10 2 2" xfId="2733" xr:uid="{5347CC0B-EF71-46FE-A5CA-2A89A5E1971A}"/>
    <cellStyle name="Percent 100" xfId="790" xr:uid="{A2B33CBF-4E13-489B-B059-EC5C97D2E104}"/>
    <cellStyle name="Percent 101" xfId="791" xr:uid="{6C12CC17-1FD8-4228-A44C-7B0B8B8BDAA7}"/>
    <cellStyle name="Percent 102" xfId="792" xr:uid="{5CF85A72-6670-4F08-9183-3AF1827E4610}"/>
    <cellStyle name="Percent 103" xfId="793" xr:uid="{8C5F74FA-765A-45AD-BE98-EE92E70F63C0}"/>
    <cellStyle name="Percent 104" xfId="794" xr:uid="{29B91281-B799-44DF-A787-A915EE74CA20}"/>
    <cellStyle name="Percent 105" xfId="795" xr:uid="{7E727CE1-C406-4C61-9196-15F991D8004C}"/>
    <cellStyle name="Percent 106" xfId="796" xr:uid="{87B57083-D076-44A6-90FE-99A73CD8CA4E}"/>
    <cellStyle name="Percent 107" xfId="797" xr:uid="{D3D3516A-7AB7-4DB8-BC6D-B31E7AF7BBE6}"/>
    <cellStyle name="Percent 108" xfId="798" xr:uid="{73E2E6A4-59E6-445D-B8FF-9A7DE827EEA0}"/>
    <cellStyle name="Percent 109" xfId="799" xr:uid="{03BA01B0-FCEB-4E02-BABB-F893FBDC035B}"/>
    <cellStyle name="Percent 11" xfId="800" xr:uid="{F9F51A5B-61C8-45A8-945C-1B48720914CF}"/>
    <cellStyle name="Percent 11 2" xfId="1799" xr:uid="{263275B9-14D2-45A0-93D5-3FEC50FDEF53}"/>
    <cellStyle name="Percent 11 2 2" xfId="2736" xr:uid="{402B6CE0-A264-4D63-A361-2951EBB82D16}"/>
    <cellStyle name="Percent 110" xfId="801" xr:uid="{8FB41FB2-840B-41D1-B150-AA3537502D2E}"/>
    <cellStyle name="Percent 111" xfId="802" xr:uid="{FB53CBFA-6479-4478-A4D1-6E29C02335C6}"/>
    <cellStyle name="Percent 112" xfId="803" xr:uid="{E6039F68-FA0C-4AD8-B170-E6F8E4663EA4}"/>
    <cellStyle name="Percent 113" xfId="804" xr:uid="{BFDE89DD-4019-498F-95DB-52E5D8D3D531}"/>
    <cellStyle name="Percent 114" xfId="805" xr:uid="{C7193955-C5AD-4895-89D9-BDBB41101F9A}"/>
    <cellStyle name="Percent 115" xfId="806" xr:uid="{19EF1A1A-F17F-438C-96D9-E1BC16EE4C1D}"/>
    <cellStyle name="Percent 116" xfId="807" xr:uid="{A9577836-ADA0-4495-9E21-CC9F8DE8F8EA}"/>
    <cellStyle name="Percent 117" xfId="808" xr:uid="{8A45096A-B7B7-4EF6-B826-5571521AB390}"/>
    <cellStyle name="Percent 118" xfId="809" xr:uid="{C984303F-3A5F-4DFB-919C-648E7658E6A9}"/>
    <cellStyle name="Percent 119" xfId="810" xr:uid="{A980F1AE-8591-4E06-89DD-9AA79138999C}"/>
    <cellStyle name="Percent 12" xfId="811" xr:uid="{5E8D9A8B-E6DE-43F4-95FE-ABEB9843331C}"/>
    <cellStyle name="Percent 12 2" xfId="1811" xr:uid="{5E59EFF6-7753-481F-A133-43E039F23097}"/>
    <cellStyle name="Percent 120" xfId="812" xr:uid="{558FE1E4-304B-44AE-B548-B96B469F1D4B}"/>
    <cellStyle name="Percent 121" xfId="813" xr:uid="{44F5A7E5-6ADC-47DF-AB71-505BC9DA892C}"/>
    <cellStyle name="Percent 122" xfId="814" xr:uid="{A5760A95-C452-48A7-BFC5-204A4B42CCAB}"/>
    <cellStyle name="Percent 123" xfId="815" xr:uid="{B5AAF65D-8CA8-45C0-9AB8-77D3A8CC57E6}"/>
    <cellStyle name="Percent 124" xfId="816" xr:uid="{0714B48A-5DDE-4DFF-96BF-24160250DE91}"/>
    <cellStyle name="Percent 125" xfId="817" xr:uid="{6B20CCEE-B3E1-43FE-907B-A686FC997623}"/>
    <cellStyle name="Percent 126" xfId="818" xr:uid="{D4550A58-CDC1-4461-8E22-6088F4E0873D}"/>
    <cellStyle name="Percent 127" xfId="819" xr:uid="{F69921D5-A0BC-422B-AE95-16D95A084FAB}"/>
    <cellStyle name="Percent 128" xfId="820" xr:uid="{FE4F3E30-30FE-4E39-9076-F91142982B5D}"/>
    <cellStyle name="Percent 129" xfId="821" xr:uid="{54751F3B-B65F-4453-AE7F-6883D945E3C3}"/>
    <cellStyle name="Percent 13" xfId="822" xr:uid="{ECF05889-E466-4A4C-9746-CE3F612901AD}"/>
    <cellStyle name="Percent 13 2" xfId="1830" xr:uid="{CA774B46-84ED-4115-B87A-A83B2DC48F5F}"/>
    <cellStyle name="Percent 130" xfId="823" xr:uid="{520C7C07-75A8-4D81-A127-AE4C64179F12}"/>
    <cellStyle name="Percent 131" xfId="824" xr:uid="{DF86FD88-DBF9-46D3-A689-127780B56571}"/>
    <cellStyle name="Percent 132" xfId="825" xr:uid="{1EB57B5A-931F-4102-8A47-7273D652D9FE}"/>
    <cellStyle name="Percent 133" xfId="826" xr:uid="{28AF6285-7EDB-46B8-AA47-E022FC820D9F}"/>
    <cellStyle name="Percent 134" xfId="827" xr:uid="{ED0C20A9-7C60-473B-8F3F-95D07DA61708}"/>
    <cellStyle name="Percent 135" xfId="828" xr:uid="{D62E0853-22D0-479F-9A93-654CA2158DA7}"/>
    <cellStyle name="Percent 136" xfId="829" xr:uid="{9A04ACC9-3611-4D0B-AF44-04ED63A96A0E}"/>
    <cellStyle name="Percent 137" xfId="830" xr:uid="{DE5F6C3B-E1B6-42EF-AC1C-3AA37DCCA8FF}"/>
    <cellStyle name="Percent 138" xfId="831" xr:uid="{43C747E5-CE00-4701-BC36-45C54E854B84}"/>
    <cellStyle name="Percent 139" xfId="832" xr:uid="{71B9BEA1-136B-44B7-9D0C-724C7AB62242}"/>
    <cellStyle name="Percent 14" xfId="833" xr:uid="{19758ABE-CD2C-4E52-895B-1F9199982380}"/>
    <cellStyle name="Percent 14 2" xfId="1832" xr:uid="{FA3AEC23-507E-4EAF-A293-0C7585E1A74D}"/>
    <cellStyle name="Percent 140" xfId="834" xr:uid="{0B527C68-9E5D-4DCA-AA62-5F36CC13C333}"/>
    <cellStyle name="Percent 141" xfId="835" xr:uid="{71A489C7-8559-4D03-978C-9BFE292A89BF}"/>
    <cellStyle name="Percent 142" xfId="836" xr:uid="{89FF6993-60B3-485C-BC3A-CDAF03133222}"/>
    <cellStyle name="Percent 143" xfId="837" xr:uid="{341E54C9-12C0-44B2-8283-A1E98FF324D7}"/>
    <cellStyle name="Percent 144" xfId="838" xr:uid="{C8A8F925-51D6-4E42-B9A2-B2C49517C9B9}"/>
    <cellStyle name="Percent 145" xfId="839" xr:uid="{D87F32D5-AD11-4984-8E99-E0C9405F2034}"/>
    <cellStyle name="Percent 146" xfId="840" xr:uid="{0E70DEE8-E327-4C0D-AED9-B02378814082}"/>
    <cellStyle name="Percent 147" xfId="841" xr:uid="{848C18E4-64B8-4A4E-9858-C9816E5AB4ED}"/>
    <cellStyle name="Percent 148" xfId="842" xr:uid="{8BC60D4A-4CC8-48AC-941B-0BFC6C138BAE}"/>
    <cellStyle name="Percent 149" xfId="784" xr:uid="{0D7F2E0A-B9F3-4C56-B13F-B2D35B1E4E46}"/>
    <cellStyle name="Percent 15" xfId="843" xr:uid="{A072E8FB-861F-4D44-A968-89F10CC70288}"/>
    <cellStyle name="Percent 15 2" xfId="1831" xr:uid="{B06BCE57-1CB2-4F14-9D9B-891F32C7386D}"/>
    <cellStyle name="Percent 150" xfId="1055" xr:uid="{5294DF2E-86B6-4F85-BA21-164C6F24003D}"/>
    <cellStyle name="Percent 151" xfId="1139" xr:uid="{5A8D0546-B539-4320-AE1A-EC248BA5FF39}"/>
    <cellStyle name="Percent 152" xfId="1070" xr:uid="{02760C94-3490-40E6-9BAB-0A2EEE125E67}"/>
    <cellStyle name="Percent 153" xfId="1221" xr:uid="{7424B628-8419-45ED-A169-56DB00247BEB}"/>
    <cellStyle name="Percent 154" xfId="1305" xr:uid="{E8EBB81B-FA2B-41A7-8DDB-A3E2A2707E03}"/>
    <cellStyle name="Percent 155" xfId="1236" xr:uid="{DFA231BD-43CA-435C-ADC5-FD9DEE9CEF0A}"/>
    <cellStyle name="Percent 156" xfId="1391" xr:uid="{3631B30C-88C1-45D2-A515-8E5BB271925C}"/>
    <cellStyle name="Percent 157" xfId="1761" xr:uid="{EF9ED2B1-2BEC-4E62-829D-504087A2774B}"/>
    <cellStyle name="Percent 157 2" xfId="2708" xr:uid="{5BA9116D-1DB0-4AB5-97E4-AFB1F98E2CEE}"/>
    <cellStyle name="Percent 158" xfId="1764" xr:uid="{06EF6FF7-E1FD-469C-910F-899B29AEA094}"/>
    <cellStyle name="Percent 158 2" xfId="2711" xr:uid="{5466CC72-6211-4DDC-8FE4-0DF2A267EC8B}"/>
    <cellStyle name="Percent 159" xfId="1765" xr:uid="{F08F2218-1C3E-4E72-997E-A10A4EEF6291}"/>
    <cellStyle name="Percent 159 2" xfId="2712" xr:uid="{038A4006-A3E4-44BD-9C56-DB54C5842195}"/>
    <cellStyle name="Percent 16" xfId="844" xr:uid="{62A2ED94-A4D9-4FBC-BCE7-BD3215304159}"/>
    <cellStyle name="Percent 16 2" xfId="1804" xr:uid="{8720CE72-ADCB-45D6-913D-5A9B46475BD3}"/>
    <cellStyle name="Percent 16 2 2" xfId="2741" xr:uid="{FD827AA3-E32A-44BC-A762-413D7F24DD0A}"/>
    <cellStyle name="Percent 160" xfId="1766" xr:uid="{DD150AF8-EDB3-4000-A434-19F50FDECFA3}"/>
    <cellStyle name="Percent 160 2" xfId="2713" xr:uid="{B5FCE50C-0715-498B-B417-AE4159B50705}"/>
    <cellStyle name="Percent 161" xfId="1773" xr:uid="{B6D74E1E-CDB9-4FB3-8298-99B3F29CD96C}"/>
    <cellStyle name="Percent 162" xfId="2714" xr:uid="{BEFA5E6F-8954-4EAB-A80E-BA4CFDC5B794}"/>
    <cellStyle name="Percent 163" xfId="1767" xr:uid="{76F89773-677C-4E78-8DCD-7F96D1E8C7F0}"/>
    <cellStyle name="Percent 17" xfId="845" xr:uid="{A7A868C9-7B7D-4124-ACCB-0F8E99E2D4CF}"/>
    <cellStyle name="Percent 17 2" xfId="1813" xr:uid="{36DAA567-2F6B-4687-96CA-DA73638B88CC}"/>
    <cellStyle name="Percent 17 2 2" xfId="2744" xr:uid="{F521A665-7534-45A7-A116-21225FDB034C}"/>
    <cellStyle name="Percent 18" xfId="846" xr:uid="{AE6E02B0-5946-4BE8-A8E8-7F54D0D141E9}"/>
    <cellStyle name="Percent 19" xfId="847" xr:uid="{36AB8135-AB38-49AF-86B6-68DD1DC38988}"/>
    <cellStyle name="Percent 2" xfId="136" xr:uid="{035CE93E-CAFB-44CA-ADFD-5B9B8EC967EB}"/>
    <cellStyle name="Percent 2 2" xfId="849" xr:uid="{2FC04472-3E09-4989-B021-588DAE19FB33}"/>
    <cellStyle name="Percent 2 2 2" xfId="850" xr:uid="{AED77C4F-724F-4378-98DF-7CD77E34C7C0}"/>
    <cellStyle name="Percent 2 2 3" xfId="1056" xr:uid="{AF605F1A-99D9-4323-BDEF-8C104B606E6D}"/>
    <cellStyle name="Percent 2 2 4" xfId="1817" xr:uid="{199844E4-E646-483B-9BE3-01D0E44D30ED}"/>
    <cellStyle name="Percent 2 2 4 2" xfId="2748" xr:uid="{2D6EE2BA-D755-4414-A6CE-E9B86507E99E}"/>
    <cellStyle name="Percent 2 3" xfId="848" xr:uid="{4859DACF-2900-4162-A0C8-AE26FC13C5CF}"/>
    <cellStyle name="Percent 2 4" xfId="1781" xr:uid="{EDE93BEB-01FC-4AEE-B2A5-D63D8BBF1567}"/>
    <cellStyle name="Percent 2 4 2" xfId="2720" xr:uid="{8179EE58-4663-4BDF-8067-A0CF15BE5C5F}"/>
    <cellStyle name="Percent 20" xfId="851" xr:uid="{C1BF8C95-31C1-4C5D-86CB-AB81EADE7505}"/>
    <cellStyle name="Percent 21" xfId="852" xr:uid="{B34F5D39-A51D-471C-9F1A-0492F6CF893C}"/>
    <cellStyle name="Percent 22" xfId="853" xr:uid="{91EA778A-D899-4417-9B91-04189D410AF1}"/>
    <cellStyle name="Percent 23" xfId="854" xr:uid="{F58533AC-6935-4E37-954D-2F1603431A9E}"/>
    <cellStyle name="Percent 24" xfId="855" xr:uid="{8803C1A5-73A9-4F03-9720-778B7B5499C9}"/>
    <cellStyle name="Percent 25" xfId="856" xr:uid="{067B6032-8D5C-4238-8780-DFBF45FEBE31}"/>
    <cellStyle name="Percent 26" xfId="857" xr:uid="{C3F610AD-7898-437B-9998-FDA5A0F36E07}"/>
    <cellStyle name="Percent 27" xfId="858" xr:uid="{2E26AFDE-90CF-404F-A616-BA5F7F331CB6}"/>
    <cellStyle name="Percent 28" xfId="859" xr:uid="{3C167850-8086-4971-BC8D-1A5CA9740ADD}"/>
    <cellStyle name="Percent 29" xfId="860" xr:uid="{0550156A-723A-4676-BA44-37BCB8376DAD}"/>
    <cellStyle name="Percent 3" xfId="861" xr:uid="{45F2D6D6-1587-4248-A6DC-7DE7689F3E11}"/>
    <cellStyle name="Percent 3 2" xfId="1819" xr:uid="{72003381-1AA5-4C9E-B578-5EAABA3BE5D8}"/>
    <cellStyle name="Percent 3 2 2" xfId="2750" xr:uid="{59B65FA7-9662-4FDA-BD45-CD3202FCA3A4}"/>
    <cellStyle name="Percent 3 3" xfId="1785" xr:uid="{74B2203C-7121-4A7F-BFAF-57C71ABEEEA5}"/>
    <cellStyle name="Percent 3 3 2" xfId="2722" xr:uid="{8CB229EE-E70F-4F8C-9315-7BEB1AD1E34F}"/>
    <cellStyle name="Percent 30" xfId="862" xr:uid="{158CD70C-C612-4122-A784-9E5FC9F5A8F4}"/>
    <cellStyle name="Percent 31" xfId="863" xr:uid="{D79B0DF2-7889-437E-9E83-DFC9953304FC}"/>
    <cellStyle name="Percent 32" xfId="864" xr:uid="{3051DAFC-BD86-4DFB-8A8E-371F42668E6D}"/>
    <cellStyle name="Percent 33" xfId="865" xr:uid="{5EAF762F-7750-4FD3-9310-D713AF74F899}"/>
    <cellStyle name="Percent 34" xfId="866" xr:uid="{0297C38E-ABF4-4591-984E-6044C4213814}"/>
    <cellStyle name="Percent 35" xfId="867" xr:uid="{8B9A549D-2575-49B1-9462-A59AF37BDDEB}"/>
    <cellStyle name="Percent 36" xfId="868" xr:uid="{478EAB19-2A73-4A98-9282-6E52253486B2}"/>
    <cellStyle name="Percent 37" xfId="869" xr:uid="{4D464567-67D0-4D80-8E5F-5499A0DC79A8}"/>
    <cellStyle name="Percent 38" xfId="870" xr:uid="{F829AED5-F131-43B5-953E-76389541F01D}"/>
    <cellStyle name="Percent 39" xfId="871" xr:uid="{59767F10-ACB9-40EC-B696-033A0DBB73C6}"/>
    <cellStyle name="Percent 4" xfId="872" xr:uid="{2E46490C-E368-41EF-B6BC-6CD5FED47787}"/>
    <cellStyle name="Percent 4 2" xfId="1822" xr:uid="{A7EBFE75-4642-4431-9029-AB8ABEC6DD16}"/>
    <cellStyle name="Percent 4 2 2" xfId="2753" xr:uid="{42FD79E1-7CB1-4852-99C0-3AB39C3CE2D6}"/>
    <cellStyle name="Percent 4 3" xfId="1788" xr:uid="{127C4A5F-3E1C-4E2D-BE98-D049DFDA586D}"/>
    <cellStyle name="Percent 4 3 2" xfId="2725" xr:uid="{ED74F983-1F68-4CF1-A1A9-1243175CC6B2}"/>
    <cellStyle name="Percent 40" xfId="873" xr:uid="{A91C92BB-2C9A-4340-A41C-43F5222348DE}"/>
    <cellStyle name="Percent 41" xfId="874" xr:uid="{B6A5907D-BDC4-49F8-95FB-D44EE9D04F46}"/>
    <cellStyle name="Percent 42" xfId="875" xr:uid="{337F12D9-8809-4DEA-8EFB-AAF1D040605A}"/>
    <cellStyle name="Percent 43" xfId="876" xr:uid="{1E3E6B8D-63F4-470E-A88A-65EE5A19CCB5}"/>
    <cellStyle name="Percent 44" xfId="877" xr:uid="{9DFBBFCC-9C58-4379-B841-51AB8D1B4D0D}"/>
    <cellStyle name="Percent 45" xfId="878" xr:uid="{2173E5BB-CF4B-4022-90A1-558DC4D3D1C0}"/>
    <cellStyle name="Percent 46" xfId="879" xr:uid="{2856688E-2BC0-4FF9-9708-14948E4FD218}"/>
    <cellStyle name="Percent 47" xfId="880" xr:uid="{05F0A95D-2F6D-4665-A98A-B5538F531318}"/>
    <cellStyle name="Percent 48" xfId="881" xr:uid="{8FA83A9F-CEA4-4E5E-931E-A6CEECC7DDAD}"/>
    <cellStyle name="Percent 49" xfId="882" xr:uid="{7AB150E3-D45A-43E2-9195-07809EFE5A48}"/>
    <cellStyle name="Percent 5" xfId="883" xr:uid="{74B7CF60-2E7B-403B-850B-A50E2A4FEF26}"/>
    <cellStyle name="Percent 5 2" xfId="1823" xr:uid="{228792E3-D0DE-4BA2-BD91-3E7B76562C66}"/>
    <cellStyle name="Percent 5 2 2" xfId="2754" xr:uid="{6B0914B5-544D-4AC3-A65D-429F2E337172}"/>
    <cellStyle name="Percent 5 3" xfId="1789" xr:uid="{6216218B-5E1B-4B66-B9B9-E15198971584}"/>
    <cellStyle name="Percent 5 3 2" xfId="2726" xr:uid="{84572AE8-8E9A-4072-AD41-E64FD90B90D1}"/>
    <cellStyle name="Percent 50" xfId="884" xr:uid="{94EACD61-BE80-4546-860E-10FA5DB768E1}"/>
    <cellStyle name="Percent 51" xfId="885" xr:uid="{0A10E685-10B4-4A14-9EDE-6511B766A65A}"/>
    <cellStyle name="Percent 52" xfId="886" xr:uid="{79CCCCFD-5B24-4D30-822A-615A4E350565}"/>
    <cellStyle name="Percent 53" xfId="887" xr:uid="{20DD205A-87E7-47CC-BEFE-BB7BD4D2AECA}"/>
    <cellStyle name="Percent 54" xfId="888" xr:uid="{675F6DC0-292C-45D8-AB1D-BB9D7F88E5C8}"/>
    <cellStyle name="Percent 55" xfId="889" xr:uid="{652CA789-922D-4626-8F48-3BD739279380}"/>
    <cellStyle name="Percent 56" xfId="890" xr:uid="{23DFFF5A-5890-4CBA-BB22-B28C4AFBEEBF}"/>
    <cellStyle name="Percent 57" xfId="891" xr:uid="{B62284C0-32F1-45E0-835C-ACFDE70C014F}"/>
    <cellStyle name="Percent 58" xfId="892" xr:uid="{88045A93-C5E2-4331-9FDB-A8FCF35E452F}"/>
    <cellStyle name="Percent 59" xfId="893" xr:uid="{FCD91206-AB0A-476E-AAC4-1F8CE0F4E0BE}"/>
    <cellStyle name="Percent 6" xfId="894" xr:uid="{80D22634-5BB0-4A10-BBAB-F4CD45D1D7AC}"/>
    <cellStyle name="Percent 6 2" xfId="1821" xr:uid="{E25A2863-D2DA-45B6-8487-709CC07E7CED}"/>
    <cellStyle name="Percent 6 2 2" xfId="2752" xr:uid="{9A5DAAFB-9CC5-480C-95BD-FD6305F42E20}"/>
    <cellStyle name="Percent 6 3" xfId="1787" xr:uid="{E83A4990-1784-48D0-8A86-E5B132FCC556}"/>
    <cellStyle name="Percent 6 3 2" xfId="2724" xr:uid="{65850C18-8F8A-4995-92B0-A67E6ACE8B42}"/>
    <cellStyle name="Percent 60" xfId="895" xr:uid="{4FD77271-717D-4D47-B2CA-6F3D8C3161E6}"/>
    <cellStyle name="Percent 61" xfId="896" xr:uid="{58F99FDA-3F50-4BFB-B821-E5B3FB38192F}"/>
    <cellStyle name="Percent 62" xfId="897" xr:uid="{FFCD7577-557B-4710-AE26-AB98FE65FDCF}"/>
    <cellStyle name="Percent 63" xfId="898" xr:uid="{A4CBA7DD-BB36-4B7B-AFE3-B65FCC89FB43}"/>
    <cellStyle name="Percent 64" xfId="899" xr:uid="{059CAEAA-4D0A-4410-9614-7B5819AE95EE}"/>
    <cellStyle name="Percent 65" xfId="900" xr:uid="{E47A6692-DC2C-4B9B-8F59-4CAF814236AB}"/>
    <cellStyle name="Percent 66" xfId="901" xr:uid="{C4217644-3C75-46A2-824D-A9D94C2BB96A}"/>
    <cellStyle name="Percent 67" xfId="902" xr:uid="{FA040518-8289-43B0-B3DE-7D92CD9556FB}"/>
    <cellStyle name="Percent 68" xfId="903" xr:uid="{A7099634-EAF7-4C7D-B795-CCD5771409BE}"/>
    <cellStyle name="Percent 69" xfId="904" xr:uid="{0A2CF3E9-FEB5-40BD-9F49-CFAA6D0BB538}"/>
    <cellStyle name="Percent 7" xfId="905" xr:uid="{62449578-A489-401E-AFDF-E99560D233E9}"/>
    <cellStyle name="Percent 7 2" xfId="1794" xr:uid="{6B0A319B-D574-484B-B88D-B8322F7D1BF4}"/>
    <cellStyle name="Percent 7 2 2" xfId="2731" xr:uid="{295512D0-7B86-4319-A485-C0135EDA1FB8}"/>
    <cellStyle name="Percent 70" xfId="906" xr:uid="{3ABC44D0-A249-4ABF-A972-3D9353810353}"/>
    <cellStyle name="Percent 71" xfId="907" xr:uid="{28396C3D-4FF3-4CAC-BA68-A4F76EF57209}"/>
    <cellStyle name="Percent 72" xfId="908" xr:uid="{5AA2C5B3-6971-4425-AB3D-3322765E8509}"/>
    <cellStyle name="Percent 73" xfId="909" xr:uid="{AAD7C631-02BB-4913-9BB0-1CDBD7A35992}"/>
    <cellStyle name="Percent 74" xfId="910" xr:uid="{B37FA797-80C4-4C76-B731-EDB6E8840030}"/>
    <cellStyle name="Percent 75" xfId="911" xr:uid="{A8FCBE22-67F9-45F7-88E5-AC31C3770570}"/>
    <cellStyle name="Percent 76" xfId="912" xr:uid="{68DE995A-29E7-4599-856F-819011A9846B}"/>
    <cellStyle name="Percent 77" xfId="913" xr:uid="{E9E59BA6-5F08-405B-9B70-AAFD0990C13F}"/>
    <cellStyle name="Percent 78" xfId="914" xr:uid="{745DCBA2-858D-4128-90E0-CE907E1E8B5E}"/>
    <cellStyle name="Percent 79" xfId="915" xr:uid="{AFC213E6-6B4F-4D16-AFB4-C909B9998005}"/>
    <cellStyle name="Percent 8" xfId="916" xr:uid="{AE7AC755-B8F8-404F-A5F8-0A3E564C3EDB}"/>
    <cellStyle name="Percent 8 2" xfId="1797" xr:uid="{97B0A158-C5D2-4B9D-B067-1610139D40C9}"/>
    <cellStyle name="Percent 8 2 2" xfId="2734" xr:uid="{41303FAF-8B61-42C8-AB49-210D436E87B9}"/>
    <cellStyle name="Percent 80" xfId="917" xr:uid="{C43B9637-7C79-49BC-B637-01252FC3FAD7}"/>
    <cellStyle name="Percent 81" xfId="918" xr:uid="{D2D9C895-B5EF-44BA-8107-AE476EDB33F4}"/>
    <cellStyle name="Percent 82" xfId="919" xr:uid="{B213D514-0D80-4546-9FC0-08BC11971013}"/>
    <cellStyle name="Percent 83" xfId="920" xr:uid="{F83AE24D-6765-4E5B-B026-7E6B83C38AFE}"/>
    <cellStyle name="Percent 84" xfId="921" xr:uid="{6BDB3ED6-1265-4287-BC8F-F3B0D5ED7592}"/>
    <cellStyle name="Percent 85" xfId="922" xr:uid="{CE55FFD2-25FE-4952-A919-FADEFC859130}"/>
    <cellStyle name="Percent 86" xfId="923" xr:uid="{5666F6A0-7480-4418-A9D9-0DB534CE8320}"/>
    <cellStyle name="Percent 87" xfId="924" xr:uid="{92103999-B892-463F-B582-5B1B5FDF98A7}"/>
    <cellStyle name="Percent 88" xfId="925" xr:uid="{8F568DC4-1D2C-4FDC-B38E-77A899E37E62}"/>
    <cellStyle name="Percent 89" xfId="926" xr:uid="{95A7FC15-D226-4887-B17E-20CABF157C1B}"/>
    <cellStyle name="Percent 9" xfId="927" xr:uid="{D89331D8-E43A-4DCF-BDB5-A55D573ACC6C}"/>
    <cellStyle name="Percent 9 2" xfId="1798" xr:uid="{C0BE50FF-5ADA-4D68-9509-DECC83749683}"/>
    <cellStyle name="Percent 9 2 2" xfId="2735" xr:uid="{27C96CAD-44AF-44E7-86B0-F03E0BFC2AD4}"/>
    <cellStyle name="Percent 90" xfId="928" xr:uid="{B70E6FC8-4A1C-4B4C-A78D-B4A334C63CFB}"/>
    <cellStyle name="Percent 91" xfId="929" xr:uid="{416AFD25-458D-4BBA-A4F3-4EEBA1774EB1}"/>
    <cellStyle name="Percent 92" xfId="930" xr:uid="{DE9596E7-A1CB-462A-BAF0-328863C13F91}"/>
    <cellStyle name="Percent 93" xfId="931" xr:uid="{8ACF57E6-A7B1-415A-9D89-5BF0A7FAC1D6}"/>
    <cellStyle name="Percent 94" xfId="932" xr:uid="{EEA1C6F3-F711-4948-AB7E-1C033F9E2B88}"/>
    <cellStyle name="Percent 95" xfId="933" xr:uid="{B1091E75-BB4C-4B7F-9DC2-1F2EB588FFDA}"/>
    <cellStyle name="Percent 96" xfId="934" xr:uid="{8900CD79-6813-4B9F-9720-ACE74F973B3B}"/>
    <cellStyle name="Percent 97" xfId="935" xr:uid="{649F33B9-6E86-4CD6-9358-43B7E2459671}"/>
    <cellStyle name="Percent 98" xfId="936" xr:uid="{7288B923-770D-42C9-8B36-F3852585559C}"/>
    <cellStyle name="Percent 99" xfId="937" xr:uid="{63F40D26-53B3-4F90-B429-32B03098828C}"/>
    <cellStyle name="Percent(0)" xfId="92" xr:uid="{A384C18C-04B7-4988-9320-EDEB89743DE7}"/>
    <cellStyle name="PSChar" xfId="93" xr:uid="{DDBFFCD8-9F06-424F-95BC-C1B8330E2B58}"/>
    <cellStyle name="PSChar 2" xfId="938" xr:uid="{767CC516-F14D-49B8-A94F-89140072DDCB}"/>
    <cellStyle name="PSChar 2 2" xfId="939" xr:uid="{F384DFE0-EF41-446F-8878-52853069E3F8}"/>
    <cellStyle name="PSDate" xfId="94" xr:uid="{223509E8-9F35-424F-8C45-D55E1AE57A1C}"/>
    <cellStyle name="PSDate 2" xfId="940" xr:uid="{FB05FD66-FD4F-4526-AA19-358A9E13E175}"/>
    <cellStyle name="PSDate 2 2" xfId="941" xr:uid="{B3BBED7F-274D-4B42-98B3-DC68F0D42B54}"/>
    <cellStyle name="PSDec" xfId="95" xr:uid="{B4806463-6772-4E87-95FF-E32FCC1453A8}"/>
    <cellStyle name="PSDec 2" xfId="942" xr:uid="{038794C1-2BCF-4956-9B17-2D3D7AD810AA}"/>
    <cellStyle name="PSDec 2 2" xfId="943" xr:uid="{42ADF5A7-870B-49CF-97A8-5EDB1711FF2C}"/>
    <cellStyle name="PSHeading" xfId="96" xr:uid="{A339F40A-AA83-40A0-BB38-2455727577BD}"/>
    <cellStyle name="PSHeading 2" xfId="944" xr:uid="{9086DF23-05D8-46C8-8644-9B63D5321C24}"/>
    <cellStyle name="PSHeading 2 2" xfId="945" xr:uid="{A6D65CB5-1A9B-485D-B58E-15091B81EAB6}"/>
    <cellStyle name="PSInt" xfId="97" xr:uid="{1379302F-7E7A-4DC9-837F-839303C759B0}"/>
    <cellStyle name="PSInt 2" xfId="946" xr:uid="{79DCC112-36C7-4F15-8DDA-F3AF784A7A1B}"/>
    <cellStyle name="PSInt 2 2" xfId="947" xr:uid="{514AC12F-97C1-40ED-9F1F-9FF39EF74F86}"/>
    <cellStyle name="PSSpacer" xfId="98" xr:uid="{E320E3D2-8EF8-41B0-93A9-D200BCC36738}"/>
    <cellStyle name="PSSpacer 2" xfId="948" xr:uid="{A77D3769-655A-48A3-8435-D9AC66A990D1}"/>
    <cellStyle name="PSSpacer 2 2" xfId="949" xr:uid="{04711972-FA7F-4879-8ECE-8A8C6E27B793}"/>
    <cellStyle name="R00A" xfId="99" xr:uid="{44E00704-4C5B-4924-BEA8-ED8BC1CEFD1E}"/>
    <cellStyle name="R00B" xfId="100" xr:uid="{5E7A8B34-C973-42A1-8C48-FED17DF17474}"/>
    <cellStyle name="R00L" xfId="101" xr:uid="{6081BA8C-A0F3-4858-943E-03EC2EE300EF}"/>
    <cellStyle name="R01A" xfId="102" xr:uid="{4D1F3269-69C3-44C5-8C08-63642EE3C97F}"/>
    <cellStyle name="R01B" xfId="103" xr:uid="{9D40A5F9-BA4B-49BC-9214-6EC5103EAB3E}"/>
    <cellStyle name="R01H" xfId="104" xr:uid="{AD1C1FBC-B7EE-4613-9DEB-A02E5B4799D3}"/>
    <cellStyle name="R01L" xfId="105" xr:uid="{3772E9ED-1AE3-4EAD-BA13-D2902DF50652}"/>
    <cellStyle name="R02A" xfId="106" xr:uid="{C8259E1A-21DD-4F50-A96F-2A7D727143EA}"/>
    <cellStyle name="R02B" xfId="107" xr:uid="{2D922FB0-F169-4C5D-B871-89AA4491138D}"/>
    <cellStyle name="R02H" xfId="108" xr:uid="{008B3235-DA4F-4B83-8363-0BB79BDFA0A7}"/>
    <cellStyle name="R02L" xfId="109" xr:uid="{C8314DB0-E684-4D28-8C89-EBB3B179AD08}"/>
    <cellStyle name="R03A" xfId="110" xr:uid="{2EC78E06-E15B-4F89-85C6-E798CAF64DB5}"/>
    <cellStyle name="R03B" xfId="111" xr:uid="{3F79F9C8-42A0-447B-8144-B6D7BFCD0F56}"/>
    <cellStyle name="R03H" xfId="112" xr:uid="{175245F6-9E7D-4E98-9AFE-B5F3A774D11B}"/>
    <cellStyle name="R03L" xfId="113" xr:uid="{61EE681C-DC6E-43BC-BAF0-0E3C33D58FCB}"/>
    <cellStyle name="R04A" xfId="114" xr:uid="{0D120ABF-2450-49C1-9A6A-51358EB5EAF8}"/>
    <cellStyle name="R04B" xfId="115" xr:uid="{96FC2908-8EA4-4634-8C35-F4104A745801}"/>
    <cellStyle name="R04H" xfId="116" xr:uid="{E048C449-C176-45CC-B57C-B0214EC73D03}"/>
    <cellStyle name="R04L" xfId="117" xr:uid="{BC117C45-475E-40BC-850C-6F8268EB85BC}"/>
    <cellStyle name="R05A" xfId="118" xr:uid="{613DCA7B-4081-41AA-AECB-5734B5B906AA}"/>
    <cellStyle name="R05B" xfId="119" xr:uid="{B03FC59A-9B35-4132-AD42-E9C6344D2A2B}"/>
    <cellStyle name="R05H" xfId="120" xr:uid="{6E531B34-05D8-49C8-9223-6C6EDA0DBDAA}"/>
    <cellStyle name="R05L" xfId="121" xr:uid="{F8954878-EBB3-4A1E-B83A-A7C8C21C3459}"/>
    <cellStyle name="R06A" xfId="122" xr:uid="{DE207743-FEED-4032-82B0-77FAA1277BF0}"/>
    <cellStyle name="R06B" xfId="123" xr:uid="{B1840886-553C-478C-A632-8108FB544F1B}"/>
    <cellStyle name="R06H" xfId="124" xr:uid="{A46C8499-EB3D-4F24-A91F-165672FB8BDD}"/>
    <cellStyle name="R06L" xfId="125" xr:uid="{FEAC83FC-43F6-4D78-AD3F-68F4A9398D23}"/>
    <cellStyle name="R07A" xfId="126" xr:uid="{26B57AAE-0CA3-4191-AFAF-FDAC7AE54D68}"/>
    <cellStyle name="R07B" xfId="127" xr:uid="{85686578-417E-4535-B0F3-B5C6CDCBE526}"/>
    <cellStyle name="R07H" xfId="128" xr:uid="{8EC723B5-1127-4D14-8C6E-D1C01E0C21F6}"/>
    <cellStyle name="R07L" xfId="129" xr:uid="{728D61A5-D059-4B9F-96AE-176B5E5B7CDF}"/>
    <cellStyle name="Times New Roman" xfId="130" xr:uid="{B5A8EA88-5801-447E-B2F9-52CA90B68F01}"/>
    <cellStyle name="Title 2" xfId="69" xr:uid="{566C78F8-A4C7-429D-8CA3-82EFB7CE276E}"/>
    <cellStyle name="Total 2" xfId="77" xr:uid="{2C501ABA-D254-4DED-8E09-741ADB99E44E}"/>
    <cellStyle name="Total 2 2" xfId="1808" xr:uid="{0E221645-A169-4049-9547-E170830CFE83}"/>
    <cellStyle name="Total 3" xfId="1851" xr:uid="{E100652D-124D-41A6-BE8D-61EC6B871D87}"/>
    <cellStyle name="Total 4" xfId="1890" xr:uid="{09886ACE-0074-4183-961B-AB37B98FB942}"/>
    <cellStyle name="Total 5" xfId="64" xr:uid="{71576914-E8A6-4E7F-B4F3-5119EF695D31}"/>
    <cellStyle name="Unprot" xfId="65" xr:uid="{48B30E3A-0339-427D-A28D-EF693C2D36FA}"/>
    <cellStyle name="Unprot 2" xfId="1777" xr:uid="{78E6F17A-61E3-43A6-9B93-C9020727D270}"/>
    <cellStyle name="Unprot 3" xfId="1770" xr:uid="{EFF8C5C1-4E02-42DA-A62A-19EAD2A92DE0}"/>
    <cellStyle name="Unprot$" xfId="66" xr:uid="{6D92E970-51F3-47D7-9307-43D65A9AAC92}"/>
    <cellStyle name="Unprotect" xfId="67" xr:uid="{21F65E6A-A988-4F39-A12D-FC2E98FB279E}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F162-5C6A-7C4C-B95A-A2B44224E19E}">
  <dimension ref="A1:D4"/>
  <sheetViews>
    <sheetView workbookViewId="0">
      <selection activeCell="A2" sqref="A2"/>
    </sheetView>
  </sheetViews>
  <sheetFormatPr baseColWidth="10" defaultColWidth="9.1640625" defaultRowHeight="15"/>
  <cols>
    <col min="1" max="1" width="24.83203125" bestFit="1" customWidth="1"/>
    <col min="2" max="2" width="12.1640625" bestFit="1" customWidth="1"/>
    <col min="3" max="3" width="5.5" bestFit="1" customWidth="1"/>
    <col min="4" max="4" width="100.5" bestFit="1" customWidth="1"/>
  </cols>
  <sheetData>
    <row r="1" spans="1:4">
      <c r="A1" s="94" t="s">
        <v>153</v>
      </c>
      <c r="B1" s="95" t="s">
        <v>154</v>
      </c>
      <c r="C1" s="95" t="s">
        <v>155</v>
      </c>
      <c r="D1" s="95" t="s">
        <v>156</v>
      </c>
    </row>
    <row r="2" spans="1:4">
      <c r="A2" t="s">
        <v>158</v>
      </c>
      <c r="B2" s="96">
        <v>44727</v>
      </c>
    </row>
    <row r="3" spans="1:4">
      <c r="A3" t="s">
        <v>159</v>
      </c>
      <c r="B3" s="96">
        <v>44732</v>
      </c>
      <c r="D3" t="s">
        <v>157</v>
      </c>
    </row>
    <row r="4" spans="1:4">
      <c r="A4" t="s">
        <v>159</v>
      </c>
      <c r="B4" s="96">
        <v>44740</v>
      </c>
      <c r="D4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44390-99C1-4A40-9BED-5E7924F3EC1E}">
  <dimension ref="A1:L52"/>
  <sheetViews>
    <sheetView tabSelected="1" workbookViewId="0">
      <selection activeCell="A6" sqref="A6:A7"/>
    </sheetView>
  </sheetViews>
  <sheetFormatPr baseColWidth="10" defaultColWidth="8.83203125" defaultRowHeight="14"/>
  <cols>
    <col min="1" max="1" width="36.5" style="13" customWidth="1"/>
    <col min="2" max="2" width="73.5" style="14" bestFit="1" customWidth="1"/>
    <col min="3" max="3" width="17.5" style="14" customWidth="1"/>
    <col min="4" max="5" width="16.5" style="3" bestFit="1" customWidth="1"/>
    <col min="6" max="8" width="17.1640625" style="3" customWidth="1"/>
    <col min="9" max="9" width="17.6640625" style="3" customWidth="1"/>
    <col min="10" max="10" width="18" style="3" customWidth="1"/>
    <col min="11" max="11" width="11.5" style="3" customWidth="1"/>
    <col min="12" max="12" width="16.5" style="3" customWidth="1"/>
    <col min="13" max="13" width="23" style="3" customWidth="1"/>
    <col min="14" max="16384" width="8.83203125" style="3"/>
  </cols>
  <sheetData>
    <row r="1" spans="1:12" ht="15" thickBot="1"/>
    <row r="2" spans="1:12" ht="25" thickBot="1">
      <c r="A2" s="4"/>
      <c r="B2" s="5"/>
      <c r="C2" s="5"/>
      <c r="I2" s="15">
        <v>38</v>
      </c>
      <c r="J2" s="16" t="s">
        <v>146</v>
      </c>
    </row>
    <row r="3" spans="1:12" ht="25" thickBot="1">
      <c r="A3" s="4"/>
      <c r="B3" s="55"/>
      <c r="C3" s="5"/>
      <c r="I3" s="15">
        <v>30</v>
      </c>
      <c r="J3" s="16" t="s">
        <v>0</v>
      </c>
    </row>
    <row r="4" spans="1:12">
      <c r="A4" s="4"/>
      <c r="B4" s="55"/>
      <c r="C4" s="5"/>
    </row>
    <row r="5" spans="1:12" ht="15" thickBot="1">
      <c r="A5" s="4"/>
      <c r="B5" s="55"/>
      <c r="C5" s="5"/>
    </row>
    <row r="6" spans="1:12" ht="15.75" customHeight="1">
      <c r="A6" s="111" t="s">
        <v>1</v>
      </c>
      <c r="B6" s="54"/>
      <c r="C6" s="113" t="s">
        <v>150</v>
      </c>
      <c r="D6" s="113" t="s">
        <v>144</v>
      </c>
      <c r="E6" s="113" t="s">
        <v>143</v>
      </c>
      <c r="F6" s="109" t="s">
        <v>145</v>
      </c>
      <c r="G6" s="109" t="s">
        <v>2</v>
      </c>
      <c r="H6" s="97" t="s">
        <v>142</v>
      </c>
      <c r="I6" s="97" t="s">
        <v>3</v>
      </c>
    </row>
    <row r="7" spans="1:12" s="5" customFormat="1" ht="64.5" customHeight="1" thickBot="1">
      <c r="A7" s="112"/>
      <c r="B7" s="53" t="s">
        <v>4</v>
      </c>
      <c r="C7" s="114"/>
      <c r="D7" s="114"/>
      <c r="E7" s="114"/>
      <c r="F7" s="110"/>
      <c r="G7" s="110"/>
      <c r="H7" s="98"/>
      <c r="I7" s="98"/>
      <c r="J7" s="17"/>
    </row>
    <row r="8" spans="1:12" ht="26.25" customHeight="1" thickBot="1">
      <c r="A8" s="18" t="s">
        <v>5</v>
      </c>
      <c r="B8" s="19" t="s">
        <v>6</v>
      </c>
      <c r="C8" s="20">
        <f>'ARB C&amp;T Table 9-4'!N34</f>
        <v>5.8777338249108545E-4</v>
      </c>
      <c r="D8" s="38">
        <f>SUMIFS('LSE Demand Forecast'!$F:$F,'LSE Demand Forecast'!$C:$C,'Benchmarks_30 MMT'!$A8,'LSE Demand Forecast'!$D:$D,2030)</f>
        <v>138.81954957538454</v>
      </c>
      <c r="E8" s="38">
        <f>SUMIFS('LSE Demand Forecast'!$F:$F,'LSE Demand Forecast'!$C:$C,'Benchmarks_30 MMT'!$A8,'LSE Demand Forecast'!$D:$D,2035)</f>
        <v>142.42370884777176</v>
      </c>
      <c r="F8" s="20" t="s">
        <v>6</v>
      </c>
      <c r="G8" s="20" t="s">
        <v>6</v>
      </c>
      <c r="H8" s="28">
        <f>C8*$I$2-(4.659092*$D8/$D$47*0.906)</f>
        <v>1.9149113993953026E-2</v>
      </c>
      <c r="I8" s="28">
        <f>C8*$I$3-(4.43075*$E8/$E$47*0.906)</f>
        <v>1.4623564157885465E-2</v>
      </c>
      <c r="J8" s="83"/>
      <c r="K8" s="21"/>
      <c r="L8" s="21"/>
    </row>
    <row r="9" spans="1:12" ht="15" thickBot="1">
      <c r="A9" s="65" t="s">
        <v>7</v>
      </c>
      <c r="B9" s="66" t="s">
        <v>6</v>
      </c>
      <c r="C9" s="67">
        <f>'ARB C&amp;T Table 9-4'!N39</f>
        <v>2.5478151138687457E-3</v>
      </c>
      <c r="D9" s="72">
        <f>SUMIFS('LSE Demand Forecast'!$F:$F,'LSE Demand Forecast'!$C:$C,'Benchmarks_30 MMT'!$A9,'LSE Demand Forecast'!$D:$D,2030)</f>
        <v>579.47083242743088</v>
      </c>
      <c r="E9" s="72">
        <f>SUMIFS('LSE Demand Forecast'!$F:$F,'LSE Demand Forecast'!$C:$C,'Benchmarks_30 MMT'!$A9,'LSE Demand Forecast'!$D:$D,2035)</f>
        <v>599.16430305540257</v>
      </c>
      <c r="F9" s="67" t="s">
        <v>6</v>
      </c>
      <c r="G9" s="67" t="s">
        <v>6</v>
      </c>
      <c r="H9" s="28">
        <f>C9*$I$2-(4.659092*$D9/$D$47*0.906)</f>
        <v>8.351659144798651E-2</v>
      </c>
      <c r="I9" s="28">
        <f>C9*$I$3-(4.43075*$E9/$E$47*0.906)</f>
        <v>6.377316787598683E-2</v>
      </c>
      <c r="J9" s="83"/>
      <c r="K9" s="21"/>
      <c r="L9" s="21"/>
    </row>
    <row r="10" spans="1:12" ht="16">
      <c r="A10" s="99" t="s">
        <v>8</v>
      </c>
      <c r="B10" s="79" t="s">
        <v>106</v>
      </c>
      <c r="C10" s="106">
        <f>'ARB C&amp;T Table 9-4'!N43</f>
        <v>0.33836740165978291</v>
      </c>
      <c r="D10" s="40">
        <f>SUMIFS('LSE Demand Forecast'!$F:$F,'LSE Demand Forecast'!$C:$C,'Benchmarks_30 MMT'!$B10,'LSE Demand Forecast'!$D:$D,2030,'LSE Demand Forecast'!$A:$A,"PGE")</f>
        <v>28019.558906495178</v>
      </c>
      <c r="E10" s="40">
        <f>SUMIFS('LSE Demand Forecast'!$F:$F,'LSE Demand Forecast'!$C:$C,'Benchmarks_30 MMT'!$B10,'LSE Demand Forecast'!$D:$D,2035,'LSE Demand Forecast'!$A:$A,"PGE")</f>
        <v>29851.642087905064</v>
      </c>
      <c r="F10" s="74">
        <f>D10/SUM($D$10:$D$23)</f>
        <v>0.36014847131955341</v>
      </c>
      <c r="G10" s="61">
        <f t="shared" ref="G10:G23" si="0">E10/SUM($E$10:$E$23)</f>
        <v>0.36611492010441232</v>
      </c>
      <c r="H10" s="81">
        <f t="shared" ref="H10:H23" si="1">F10*($C$10*$I$2)-(4.659092*$D10/$D$47*0.906)</f>
        <v>3.9876523668886685</v>
      </c>
      <c r="I10" s="46">
        <f t="shared" ref="I10:I23" si="2">G10*($C$10*$I$3)-(4.43075*$E10/$E$47*0.906)</f>
        <v>3.0856284064712791</v>
      </c>
      <c r="J10" s="83"/>
      <c r="K10" s="34"/>
      <c r="L10" s="21"/>
    </row>
    <row r="11" spans="1:12" ht="15" customHeight="1">
      <c r="A11" s="100"/>
      <c r="B11" s="59" t="s">
        <v>147</v>
      </c>
      <c r="C11" s="107"/>
      <c r="D11" s="122">
        <f>SUMIFS('LSE Demand Forecast'!$F:$F,'LSE Demand Forecast'!$C:$C,'Benchmarks_30 MMT'!$B11,'LSE Demand Forecast'!$D:$D,2030,'LSE Demand Forecast'!$A:$A,"PGE")</f>
        <v>11393.000000000002</v>
      </c>
      <c r="E11" s="122">
        <f>SUMIFS('LSE Demand Forecast'!$F:$F,'LSE Demand Forecast'!$C:$C,'Benchmarks_30 MMT'!$B11,'LSE Demand Forecast'!$D:$D,2035,'LSE Demand Forecast'!$A:$A,"PGE")</f>
        <v>11393.000000000002</v>
      </c>
      <c r="F11" s="73">
        <f t="shared" ref="F11:F23" si="3">D11/SUM($D$10:$D$23)</f>
        <v>0.14643954772580384</v>
      </c>
      <c r="G11" s="62">
        <f t="shared" si="0"/>
        <v>0.13972924077230534</v>
      </c>
      <c r="H11" s="81">
        <f t="shared" si="1"/>
        <v>1.62141465422681</v>
      </c>
      <c r="I11" s="46">
        <f t="shared" si="2"/>
        <v>1.1776425675815936</v>
      </c>
      <c r="J11" s="83"/>
      <c r="K11" s="21"/>
    </row>
    <row r="12" spans="1:12" ht="15" customHeight="1">
      <c r="A12" s="100"/>
      <c r="B12" s="37" t="s">
        <v>82</v>
      </c>
      <c r="C12" s="107"/>
      <c r="D12" s="122">
        <f>SUMIFS('LSE Demand Forecast'!$F:$F,'LSE Demand Forecast'!$C:$C,'Benchmarks_30 MMT'!$B12,'LSE Demand Forecast'!$D:$D,2030,'LSE Demand Forecast'!$A:$A,"PGE")</f>
        <v>4760.5600000000004</v>
      </c>
      <c r="E12" s="122">
        <f>SUMIFS('LSE Demand Forecast'!$F:$F,'LSE Demand Forecast'!$C:$C,'Benchmarks_30 MMT'!$B12,'LSE Demand Forecast'!$D:$D,2035,'LSE Demand Forecast'!$A:$A,"PGE")</f>
        <v>4935.53</v>
      </c>
      <c r="F12" s="73">
        <f t="shared" si="3"/>
        <v>6.1189700107219573E-2</v>
      </c>
      <c r="G12" s="62">
        <f t="shared" si="0"/>
        <v>6.0531717695860264E-2</v>
      </c>
      <c r="H12" s="81">
        <f t="shared" si="1"/>
        <v>0.67750739456911968</v>
      </c>
      <c r="I12" s="46">
        <f t="shared" si="2"/>
        <v>0.51016327758939539</v>
      </c>
      <c r="J12" s="83"/>
      <c r="K12" s="21"/>
    </row>
    <row r="13" spans="1:12" ht="15" customHeight="1">
      <c r="A13" s="100"/>
      <c r="B13" s="37" t="s">
        <v>83</v>
      </c>
      <c r="C13" s="107"/>
      <c r="D13" s="122">
        <f>SUMIFS('LSE Demand Forecast'!$F:$F,'LSE Demand Forecast'!$C:$C,'Benchmarks_30 MMT'!$B13,'LSE Demand Forecast'!$D:$D,2030,'LSE Demand Forecast'!$A:$A,"PGE")</f>
        <v>3119.16</v>
      </c>
      <c r="E13" s="122">
        <f>SUMIFS('LSE Demand Forecast'!$F:$F,'LSE Demand Forecast'!$C:$C,'Benchmarks_30 MMT'!$B13,'LSE Demand Forecast'!$D:$D,2035,'LSE Demand Forecast'!$A:$A,"PGE")</f>
        <v>3292.89</v>
      </c>
      <c r="F13" s="73">
        <f t="shared" si="3"/>
        <v>4.0092019633495846E-2</v>
      </c>
      <c r="G13" s="62">
        <f t="shared" si="0"/>
        <v>4.0385589365989329E-2</v>
      </c>
      <c r="H13" s="81">
        <f t="shared" si="1"/>
        <v>0.44390869243202796</v>
      </c>
      <c r="I13" s="46">
        <f t="shared" si="2"/>
        <v>0.34037105541681323</v>
      </c>
      <c r="J13" s="83"/>
      <c r="K13" s="21"/>
    </row>
    <row r="14" spans="1:12" ht="15" customHeight="1">
      <c r="A14" s="100"/>
      <c r="B14" s="37" t="s">
        <v>84</v>
      </c>
      <c r="C14" s="107"/>
      <c r="D14" s="122">
        <f>SUMIFS('LSE Demand Forecast'!$F:$F,'LSE Demand Forecast'!$C:$C,'Benchmarks_30 MMT'!$B14,'LSE Demand Forecast'!$D:$D,2030,'LSE Demand Forecast'!$A:$A,"PGE")</f>
        <v>7179.735255374645</v>
      </c>
      <c r="E14" s="122">
        <f>SUMIFS('LSE Demand Forecast'!$F:$F,'LSE Demand Forecast'!$C:$C,'Benchmarks_30 MMT'!$B14,'LSE Demand Forecast'!$D:$D,2035,'LSE Demand Forecast'!$A:$A,"PGE")</f>
        <v>7539.9690312629727</v>
      </c>
      <c r="F14" s="73">
        <f t="shared" si="3"/>
        <v>9.2284489036081052E-2</v>
      </c>
      <c r="G14" s="62">
        <f t="shared" si="0"/>
        <v>9.2473812708248004E-2</v>
      </c>
      <c r="H14" s="81">
        <f t="shared" si="1"/>
        <v>1.0217965379209437</v>
      </c>
      <c r="I14" s="46">
        <f t="shared" si="2"/>
        <v>0.77937228907769918</v>
      </c>
      <c r="J14" s="83"/>
      <c r="K14" s="21"/>
    </row>
    <row r="15" spans="1:12" ht="15" customHeight="1">
      <c r="A15" s="100"/>
      <c r="B15" s="37" t="s">
        <v>85</v>
      </c>
      <c r="C15" s="107"/>
      <c r="D15" s="122">
        <f>SUMIFS('LSE Demand Forecast'!$F:$F,'LSE Demand Forecast'!$C:$C,'Benchmarks_30 MMT'!$B15,'LSE Demand Forecast'!$D:$D,2030,'LSE Demand Forecast'!$A:$A,"PGE")</f>
        <v>35.729999999999997</v>
      </c>
      <c r="E15" s="122">
        <f>SUMIFS('LSE Demand Forecast'!$F:$F,'LSE Demand Forecast'!$C:$C,'Benchmarks_30 MMT'!$B15,'LSE Demand Forecast'!$D:$D,2035,'LSE Demand Forecast'!$A:$A,"PGE")</f>
        <v>37.950000000000003</v>
      </c>
      <c r="F15" s="73">
        <f t="shared" si="3"/>
        <v>4.592543702486588E-4</v>
      </c>
      <c r="G15" s="62">
        <f t="shared" si="0"/>
        <v>4.6543708306056236E-4</v>
      </c>
      <c r="H15" s="81">
        <f t="shared" si="1"/>
        <v>5.084977231240578E-3</v>
      </c>
      <c r="I15" s="46">
        <f t="shared" si="2"/>
        <v>3.9227188132819691E-3</v>
      </c>
      <c r="J15" s="83"/>
      <c r="K15" s="21"/>
    </row>
    <row r="16" spans="1:12" ht="15" customHeight="1">
      <c r="A16" s="100"/>
      <c r="B16" s="37" t="s">
        <v>86</v>
      </c>
      <c r="C16" s="107"/>
      <c r="D16" s="122">
        <f>SUMIFS('LSE Demand Forecast'!$F:$F,'LSE Demand Forecast'!$C:$C,'Benchmarks_30 MMT'!$B16,'LSE Demand Forecast'!$D:$D,2030,'LSE Demand Forecast'!$A:$A,"PGE")</f>
        <v>5955.34</v>
      </c>
      <c r="E16" s="122">
        <f>SUMIFS('LSE Demand Forecast'!$F:$F,'LSE Demand Forecast'!$C:$C,'Benchmarks_30 MMT'!$B16,'LSE Demand Forecast'!$D:$D,2035,'LSE Demand Forecast'!$A:$A,"PGE")</f>
        <v>6098.58</v>
      </c>
      <c r="F16" s="73">
        <f t="shared" si="3"/>
        <v>7.6546765220169261E-2</v>
      </c>
      <c r="G16" s="62">
        <f t="shared" si="0"/>
        <v>7.4795923215058874E-2</v>
      </c>
      <c r="H16" s="81">
        <f t="shared" si="1"/>
        <v>0.84754459289941964</v>
      </c>
      <c r="I16" s="46">
        <f t="shared" si="2"/>
        <v>0.63038246377615681</v>
      </c>
      <c r="J16" s="83"/>
      <c r="K16" s="21"/>
    </row>
    <row r="17" spans="1:11" ht="15" customHeight="1">
      <c r="A17" s="100"/>
      <c r="B17" s="37" t="s">
        <v>87</v>
      </c>
      <c r="C17" s="107"/>
      <c r="D17" s="122">
        <f>SUMIFS('LSE Demand Forecast'!$F:$F,'LSE Demand Forecast'!$C:$C,'Benchmarks_30 MMT'!$B17,'LSE Demand Forecast'!$D:$D,2030,'LSE Demand Forecast'!$A:$A,"PGE")</f>
        <v>3721.4857254748076</v>
      </c>
      <c r="E17" s="122">
        <f>SUMIFS('LSE Demand Forecast'!$F:$F,'LSE Demand Forecast'!$C:$C,'Benchmarks_30 MMT'!$B17,'LSE Demand Forecast'!$D:$D,2035,'LSE Demand Forecast'!$A:$A,"PGE")</f>
        <v>4032.7066998104074</v>
      </c>
      <c r="F17" s="73">
        <f t="shared" si="3"/>
        <v>4.7833993373700139E-2</v>
      </c>
      <c r="G17" s="62">
        <f t="shared" si="0"/>
        <v>4.9459057791792958E-2</v>
      </c>
      <c r="H17" s="81">
        <f t="shared" si="1"/>
        <v>0.52962972797162666</v>
      </c>
      <c r="I17" s="46">
        <f t="shared" si="2"/>
        <v>0.41684254123305736</v>
      </c>
      <c r="J17" s="83"/>
      <c r="K17" s="21"/>
    </row>
    <row r="18" spans="1:11" ht="15" customHeight="1">
      <c r="A18" s="100"/>
      <c r="B18" s="37" t="s">
        <v>88</v>
      </c>
      <c r="C18" s="107"/>
      <c r="D18" s="122">
        <f>SUMIFS('LSE Demand Forecast'!$F:$F,'LSE Demand Forecast'!$C:$C,'Benchmarks_30 MMT'!$B18,'LSE Demand Forecast'!$D:$D,2030,'LSE Demand Forecast'!$A:$A,"PGE")</f>
        <v>1986.47</v>
      </c>
      <c r="E18" s="122">
        <f>SUMIFS('LSE Demand Forecast'!$F:$F,'LSE Demand Forecast'!$C:$C,'Benchmarks_30 MMT'!$B18,'LSE Demand Forecast'!$D:$D,2035,'LSE Demand Forecast'!$A:$A,"PGE")</f>
        <v>2089.92</v>
      </c>
      <c r="F18" s="73">
        <f t="shared" si="3"/>
        <v>2.5533026276738129E-2</v>
      </c>
      <c r="G18" s="62">
        <f t="shared" si="0"/>
        <v>2.5631785734649023E-2</v>
      </c>
      <c r="H18" s="81">
        <f t="shared" si="1"/>
        <v>0.28270794068128946</v>
      </c>
      <c r="I18" s="46">
        <f t="shared" si="2"/>
        <v>0.21602552048100801</v>
      </c>
      <c r="J18" s="83"/>
      <c r="K18" s="21"/>
    </row>
    <row r="19" spans="1:11" ht="15" customHeight="1">
      <c r="A19" s="100"/>
      <c r="B19" s="37" t="s">
        <v>89</v>
      </c>
      <c r="C19" s="107"/>
      <c r="D19" s="122">
        <f>SUMIFS('LSE Demand Forecast'!$F:$F,'LSE Demand Forecast'!$C:$C,'Benchmarks_30 MMT'!$B19,'LSE Demand Forecast'!$D:$D,2030,'LSE Demand Forecast'!$A:$A,"PGE")</f>
        <v>685.27</v>
      </c>
      <c r="E19" s="122">
        <f>SUMIFS('LSE Demand Forecast'!$F:$F,'LSE Demand Forecast'!$C:$C,'Benchmarks_30 MMT'!$B19,'LSE Demand Forecast'!$D:$D,2035,'LSE Demand Forecast'!$A:$A,"PGE")</f>
        <v>688.5</v>
      </c>
      <c r="F19" s="73">
        <f t="shared" si="3"/>
        <v>8.8080952225104512E-3</v>
      </c>
      <c r="G19" s="62">
        <f t="shared" si="0"/>
        <v>8.4440956966323356E-3</v>
      </c>
      <c r="H19" s="81">
        <f t="shared" si="1"/>
        <v>9.7525394549460714E-2</v>
      </c>
      <c r="I19" s="46">
        <f t="shared" si="2"/>
        <v>7.1167112067052313E-2</v>
      </c>
      <c r="J19" s="83"/>
      <c r="K19" s="21"/>
    </row>
    <row r="20" spans="1:11" ht="15" customHeight="1">
      <c r="A20" s="100"/>
      <c r="B20" s="37" t="s">
        <v>90</v>
      </c>
      <c r="C20" s="107"/>
      <c r="D20" s="122">
        <f>SUMIFS('LSE Demand Forecast'!$F:$F,'LSE Demand Forecast'!$C:$C,'Benchmarks_30 MMT'!$B20,'LSE Demand Forecast'!$D:$D,2030,'LSE Demand Forecast'!$A:$A,"PGE")</f>
        <v>3995.71</v>
      </c>
      <c r="E20" s="122">
        <f>SUMIFS('LSE Demand Forecast'!$F:$F,'LSE Demand Forecast'!$C:$C,'Benchmarks_30 MMT'!$B20,'LSE Demand Forecast'!$D:$D,2035,'LSE Demand Forecast'!$A:$A,"PGE")</f>
        <v>4227.3999999999996</v>
      </c>
      <c r="F20" s="73">
        <f>D20/SUM($D$10:$D$23)</f>
        <v>5.13587259934584E-2</v>
      </c>
      <c r="G20" s="62">
        <f t="shared" si="0"/>
        <v>5.1846870222140212E-2</v>
      </c>
      <c r="H20" s="81">
        <f t="shared" si="1"/>
        <v>0.56865643360314277</v>
      </c>
      <c r="I20" s="46">
        <f t="shared" si="2"/>
        <v>0.43696710174619752</v>
      </c>
      <c r="J20" s="83"/>
      <c r="K20" s="21"/>
    </row>
    <row r="21" spans="1:11" ht="15" customHeight="1">
      <c r="A21" s="100"/>
      <c r="B21" s="37" t="s">
        <v>91</v>
      </c>
      <c r="C21" s="107"/>
      <c r="D21" s="122">
        <f>SUMIFS('LSE Demand Forecast'!$F:$F,'LSE Demand Forecast'!$C:$C,'Benchmarks_30 MMT'!$B21,'LSE Demand Forecast'!$D:$D,2030,'LSE Demand Forecast'!$A:$A,"PGE")</f>
        <v>3833.43</v>
      </c>
      <c r="E21" s="122">
        <f>SUMIFS('LSE Demand Forecast'!$F:$F,'LSE Demand Forecast'!$C:$C,'Benchmarks_30 MMT'!$B21,'LSE Demand Forecast'!$D:$D,2035,'LSE Demand Forecast'!$A:$A,"PGE")</f>
        <v>4043.64</v>
      </c>
      <c r="F21" s="73">
        <f t="shared" si="3"/>
        <v>4.9272865394411308E-2</v>
      </c>
      <c r="G21" s="62">
        <f t="shared" si="0"/>
        <v>4.9593149052622194E-2</v>
      </c>
      <c r="H21" s="81">
        <f t="shared" si="1"/>
        <v>0.54556127253161402</v>
      </c>
      <c r="I21" s="46">
        <f t="shared" si="2"/>
        <v>0.41797266672304351</v>
      </c>
      <c r="J21" s="83"/>
      <c r="K21" s="21"/>
    </row>
    <row r="22" spans="1:11" ht="15" customHeight="1">
      <c r="A22" s="100"/>
      <c r="B22" s="37" t="s">
        <v>92</v>
      </c>
      <c r="C22" s="107"/>
      <c r="D22" s="122">
        <f>SUMIFS('LSE Demand Forecast'!$F:$F,'LSE Demand Forecast'!$C:$C,'Benchmarks_30 MMT'!$B22,'LSE Demand Forecast'!$D:$D,2030,'LSE Demand Forecast'!$A:$A,"PGE")</f>
        <v>2328.1999999999998</v>
      </c>
      <c r="E22" s="122">
        <f>SUMIFS('LSE Demand Forecast'!$F:$F,'LSE Demand Forecast'!$C:$C,'Benchmarks_30 MMT'!$B22,'LSE Demand Forecast'!$D:$D,2035,'LSE Demand Forecast'!$A:$A,"PGE")</f>
        <v>2457.92</v>
      </c>
      <c r="F22" s="73">
        <f t="shared" si="3"/>
        <v>2.9925441500501745E-2</v>
      </c>
      <c r="G22" s="62">
        <f t="shared" si="0"/>
        <v>3.0145115024933264E-2</v>
      </c>
      <c r="H22" s="81">
        <f t="shared" si="1"/>
        <v>0.33134184130350725</v>
      </c>
      <c r="I22" s="46">
        <f t="shared" si="2"/>
        <v>0.25406400594313616</v>
      </c>
      <c r="J22" s="83"/>
      <c r="K22" s="21"/>
    </row>
    <row r="23" spans="1:11" ht="15" customHeight="1" thickBot="1">
      <c r="A23" s="105"/>
      <c r="B23" s="91" t="s">
        <v>93</v>
      </c>
      <c r="C23" s="108"/>
      <c r="D23" s="124">
        <f>SUMIFS('LSE Demand Forecast'!$F:$F,'LSE Demand Forecast'!$C:$C,'Benchmarks_30 MMT'!$B23,'LSE Demand Forecast'!$D:$D,2030,'LSE Demand Forecast'!$A:$A,"PGE")</f>
        <v>786.37187544084122</v>
      </c>
      <c r="E23" s="124">
        <f>SUMIFS('LSE Demand Forecast'!$F:$F,'LSE Demand Forecast'!$C:$C,'Benchmarks_30 MMT'!$B23,'LSE Demand Forecast'!$D:$D,2035,'LSE Demand Forecast'!$A:$A,"PGE")</f>
        <v>846.61429072109217</v>
      </c>
      <c r="F23" s="75">
        <f t="shared" si="3"/>
        <v>1.0107604826108041E-2</v>
      </c>
      <c r="G23" s="63">
        <f t="shared" si="0"/>
        <v>1.0383285532295443E-2</v>
      </c>
      <c r="H23" s="81">
        <f t="shared" si="1"/>
        <v>0.11191388418428855</v>
      </c>
      <c r="I23" s="46">
        <f t="shared" si="2"/>
        <v>8.7510666819631058E-2</v>
      </c>
      <c r="J23" s="83"/>
      <c r="K23" s="21"/>
    </row>
    <row r="24" spans="1:11" ht="15" thickBot="1">
      <c r="A24" s="89" t="s">
        <v>9</v>
      </c>
      <c r="B24" s="68" t="s">
        <v>6</v>
      </c>
      <c r="C24" s="90">
        <f>'ARB C&amp;T Table 9-4'!N44</f>
        <v>7.4614023595718591E-3</v>
      </c>
      <c r="D24" s="64">
        <f>SUMIFS('LSE Demand Forecast'!$F:$F,'LSE Demand Forecast'!$C:$C,'Benchmarks_30 MMT'!$A24,'LSE Demand Forecast'!$D:$D,2030)</f>
        <v>886.08</v>
      </c>
      <c r="E24" s="64">
        <f>SUMIFS('LSE Demand Forecast'!$F:$F,'LSE Demand Forecast'!$C:$C,'Benchmarks_30 MMT'!$A24,'LSE Demand Forecast'!$D:$D,2035)</f>
        <v>896.63</v>
      </c>
      <c r="F24" s="90" t="s">
        <v>6</v>
      </c>
      <c r="G24" s="90" t="s">
        <v>6</v>
      </c>
      <c r="H24" s="47">
        <f>C24*$I$2-(4.659092*$D24/$D$47*0.906)</f>
        <v>0.26319541827842136</v>
      </c>
      <c r="I24" s="47">
        <f>C24*$I$3-(4.43075*$E24/$E$47*0.906)</f>
        <v>0.20489486649626826</v>
      </c>
      <c r="J24" s="83"/>
      <c r="K24" s="21"/>
    </row>
    <row r="25" spans="1:11">
      <c r="A25" s="99" t="s">
        <v>10</v>
      </c>
      <c r="B25" s="39" t="s">
        <v>107</v>
      </c>
      <c r="C25" s="102">
        <f>'ARB C&amp;T Table 9-4'!N53</f>
        <v>0.33170600670116585</v>
      </c>
      <c r="D25" s="40">
        <f>SUMIFS('LSE Demand Forecast'!$F:$F,'LSE Demand Forecast'!$C:$C,'Benchmarks_30 MMT'!$B25,'LSE Demand Forecast'!$D:$D,2030,'LSE Demand Forecast'!$A:$A,"SCE")</f>
        <v>53909.21204622573</v>
      </c>
      <c r="E25" s="40">
        <f>SUMIFS('LSE Demand Forecast'!$F:$F,'LSE Demand Forecast'!$C:$C,'Benchmarks_30 MMT'!$B25,'LSE Demand Forecast'!$D:$D,2035,'LSE Demand Forecast'!$A:$A,"SCE")</f>
        <v>55275.880262876046</v>
      </c>
      <c r="F25" s="74">
        <f>D25/SUM($D$25:$D$40)</f>
        <v>0.62002760327103856</v>
      </c>
      <c r="G25" s="61">
        <f t="shared" ref="G25:G40" si="4">E25/SUM($E$25:$E$40)</f>
        <v>0.62236524552965311</v>
      </c>
      <c r="H25" s="69">
        <f t="shared" ref="H25:H40" si="5">F25*($C$25*$I$2)-(4.659092*$D25/$D$47*0.906)</f>
        <v>6.577982950790739</v>
      </c>
      <c r="I25" s="69">
        <f t="shared" ref="I25:I40" si="6">G25*($C$25*$I$3)-(4.43075*$E25/$E$47*0.906)</f>
        <v>5.0252022874152704</v>
      </c>
      <c r="J25" s="83"/>
      <c r="K25" s="21"/>
    </row>
    <row r="26" spans="1:11" ht="15" customHeight="1">
      <c r="A26" s="100"/>
      <c r="B26" s="41" t="s">
        <v>148</v>
      </c>
      <c r="C26" s="103"/>
      <c r="D26" s="42">
        <f>SUMIFS('LSE Demand Forecast'!$F:$F,'LSE Demand Forecast'!$C:$C,'Benchmarks_30 MMT'!$B26,'LSE Demand Forecast'!$D:$D,2030,'LSE Demand Forecast'!$A:$A,"SCE")</f>
        <v>13420.851030999998</v>
      </c>
      <c r="E26" s="42">
        <f>SUMIFS('LSE Demand Forecast'!$F:$F,'LSE Demand Forecast'!$C:$C,'Benchmarks_30 MMT'!$B26,'LSE Demand Forecast'!$D:$D,2035,'LSE Demand Forecast'!$A:$A,"SCE")</f>
        <v>13420.851030999998</v>
      </c>
      <c r="F26" s="73">
        <f t="shared" ref="F26:F40" si="7">D26/SUM($D$25:$D$40)</f>
        <v>0.15435762799636696</v>
      </c>
      <c r="G26" s="62">
        <f t="shared" si="4"/>
        <v>0.15110878754716039</v>
      </c>
      <c r="H26" s="70">
        <f t="shared" si="5"/>
        <v>1.6376074870343253</v>
      </c>
      <c r="I26" s="70">
        <f t="shared" si="6"/>
        <v>1.2201070517430725</v>
      </c>
      <c r="J26" s="83"/>
      <c r="K26" s="21"/>
    </row>
    <row r="27" spans="1:11" ht="15" customHeight="1">
      <c r="A27" s="100"/>
      <c r="B27" s="41" t="s">
        <v>94</v>
      </c>
      <c r="C27" s="103"/>
      <c r="D27" s="42">
        <f>SUMIFS('LSE Demand Forecast'!$F:$F,'LSE Demand Forecast'!$C:$C,'Benchmarks_30 MMT'!$B27,'LSE Demand Forecast'!$D:$D,2030,'LSE Demand Forecast'!$A:$A,"SCE")</f>
        <v>271.62</v>
      </c>
      <c r="E27" s="42">
        <f>SUMIFS('LSE Demand Forecast'!$F:$F,'LSE Demand Forecast'!$C:$C,'Benchmarks_30 MMT'!$B27,'LSE Demand Forecast'!$D:$D,2035,'LSE Demand Forecast'!$A:$A,"SCE")</f>
        <v>276.95999999999998</v>
      </c>
      <c r="F27" s="73">
        <f t="shared" si="7"/>
        <v>3.1239910807093737E-3</v>
      </c>
      <c r="G27" s="62">
        <f t="shared" si="4"/>
        <v>3.1183633364525306E-3</v>
      </c>
      <c r="H27" s="70">
        <f t="shared" si="5"/>
        <v>3.314297614963696E-2</v>
      </c>
      <c r="I27" s="70">
        <f t="shared" si="6"/>
        <v>2.5178794419982664E-2</v>
      </c>
      <c r="J27" s="83"/>
      <c r="K27" s="21"/>
    </row>
    <row r="28" spans="1:11" ht="15" customHeight="1">
      <c r="A28" s="100"/>
      <c r="B28" s="41" t="s">
        <v>109</v>
      </c>
      <c r="C28" s="103"/>
      <c r="D28" s="42">
        <f>SUMIFS('LSE Demand Forecast'!$F:$F,'LSE Demand Forecast'!$C:$C,'Benchmarks_30 MMT'!$B28,'LSE Demand Forecast'!$D:$D,2030,'LSE Demand Forecast'!$A:$A,"SCE")</f>
        <v>0</v>
      </c>
      <c r="E28" s="42">
        <f>SUMIFS('LSE Demand Forecast'!$F:$F,'LSE Demand Forecast'!$C:$C,'Benchmarks_30 MMT'!$B28,'LSE Demand Forecast'!$D:$D,2035,'LSE Demand Forecast'!$A:$A,"SCE")</f>
        <v>0</v>
      </c>
      <c r="F28" s="73">
        <f t="shared" si="7"/>
        <v>0</v>
      </c>
      <c r="G28" s="62">
        <f t="shared" si="4"/>
        <v>0</v>
      </c>
      <c r="H28" s="70">
        <f t="shared" si="5"/>
        <v>0</v>
      </c>
      <c r="I28" s="70">
        <f t="shared" si="6"/>
        <v>0</v>
      </c>
      <c r="J28" s="83"/>
      <c r="K28" s="21"/>
    </row>
    <row r="29" spans="1:11" ht="15" customHeight="1">
      <c r="A29" s="100"/>
      <c r="B29" s="41" t="s">
        <v>82</v>
      </c>
      <c r="C29" s="103"/>
      <c r="D29" s="42">
        <f>SUMIFS('LSE Demand Forecast'!$F:$F,'LSE Demand Forecast'!$C:$C,'Benchmarks_30 MMT'!$B29,'LSE Demand Forecast'!$D:$D,2030,'LSE Demand Forecast'!$A:$A,"SCE")</f>
        <v>534.72</v>
      </c>
      <c r="E29" s="42">
        <f>SUMIFS('LSE Demand Forecast'!$F:$F,'LSE Demand Forecast'!$C:$C,'Benchmarks_30 MMT'!$B29,'LSE Demand Forecast'!$D:$D,2035,'LSE Demand Forecast'!$A:$A,"SCE")</f>
        <v>540.25</v>
      </c>
      <c r="F29" s="73">
        <f t="shared" si="7"/>
        <v>6.1499908352732361E-3</v>
      </c>
      <c r="G29" s="62">
        <f t="shared" si="4"/>
        <v>6.0828126535184849E-3</v>
      </c>
      <c r="H29" s="70">
        <f t="shared" si="5"/>
        <v>6.5246344918392887E-2</v>
      </c>
      <c r="I29" s="70">
        <f t="shared" si="6"/>
        <v>4.9114831330862335E-2</v>
      </c>
      <c r="J29" s="83"/>
      <c r="K29" s="21"/>
    </row>
    <row r="30" spans="1:11" ht="15" customHeight="1">
      <c r="A30" s="100"/>
      <c r="B30" s="41" t="s">
        <v>95</v>
      </c>
      <c r="C30" s="103"/>
      <c r="D30" s="42">
        <f>SUMIFS('LSE Demand Forecast'!$F:$F,'LSE Demand Forecast'!$C:$C,'Benchmarks_30 MMT'!$B30,'LSE Demand Forecast'!$D:$D,2030,'LSE Demand Forecast'!$A:$A,"SCE")</f>
        <v>11466.83</v>
      </c>
      <c r="E30" s="42">
        <f>SUMIFS('LSE Demand Forecast'!$F:$F,'LSE Demand Forecast'!$C:$C,'Benchmarks_30 MMT'!$B30,'LSE Demand Forecast'!$D:$D,2035,'LSE Demand Forecast'!$A:$A,"SCE")</f>
        <v>11744.26</v>
      </c>
      <c r="F30" s="73">
        <f t="shared" si="7"/>
        <v>0.13188378854285643</v>
      </c>
      <c r="G30" s="62">
        <f t="shared" si="4"/>
        <v>0.13223162116466639</v>
      </c>
      <c r="H30" s="70">
        <f t="shared" si="5"/>
        <v>1.3991785332521225</v>
      </c>
      <c r="I30" s="70">
        <f t="shared" si="6"/>
        <v>1.0676859768732871</v>
      </c>
      <c r="J30" s="83"/>
      <c r="K30" s="21"/>
    </row>
    <row r="31" spans="1:11" ht="15" customHeight="1">
      <c r="A31" s="100"/>
      <c r="B31" s="41" t="s">
        <v>96</v>
      </c>
      <c r="C31" s="103"/>
      <c r="D31" s="42">
        <f>SUMIFS('LSE Demand Forecast'!$F:$F,'LSE Demand Forecast'!$C:$C,'Benchmarks_30 MMT'!$B31,'LSE Demand Forecast'!$D:$D,2030,'LSE Demand Forecast'!$A:$A,"SCE")</f>
        <v>469.42</v>
      </c>
      <c r="E31" s="42">
        <f>SUMIFS('LSE Demand Forecast'!$F:$F,'LSE Demand Forecast'!$C:$C,'Benchmarks_30 MMT'!$B31,'LSE Demand Forecast'!$D:$D,2035,'LSE Demand Forecast'!$A:$A,"SCE")</f>
        <v>485</v>
      </c>
      <c r="F31" s="73">
        <f t="shared" si="7"/>
        <v>5.3989540280781761E-3</v>
      </c>
      <c r="G31" s="62">
        <f t="shared" si="4"/>
        <v>5.4607388004747157E-3</v>
      </c>
      <c r="H31" s="70">
        <f t="shared" si="5"/>
        <v>5.7278462057884477E-2</v>
      </c>
      <c r="I31" s="70">
        <f t="shared" si="6"/>
        <v>4.4091981851861611E-2</v>
      </c>
      <c r="J31" s="83"/>
      <c r="K31" s="21"/>
    </row>
    <row r="32" spans="1:11" ht="15" customHeight="1">
      <c r="A32" s="100"/>
      <c r="B32" s="41" t="s">
        <v>97</v>
      </c>
      <c r="C32" s="103"/>
      <c r="D32" s="42">
        <f>SUMIFS('LSE Demand Forecast'!$F:$F,'LSE Demand Forecast'!$C:$C,'Benchmarks_30 MMT'!$B32,'LSE Demand Forecast'!$D:$D,2030,'LSE Demand Forecast'!$A:$A,"SCE")</f>
        <v>640.31840828210943</v>
      </c>
      <c r="E32" s="42">
        <f>SUMIFS('LSE Demand Forecast'!$F:$F,'LSE Demand Forecast'!$C:$C,'Benchmarks_30 MMT'!$B32,'LSE Demand Forecast'!$D:$D,2035,'LSE Demand Forecast'!$A:$A,"SCE")</f>
        <v>660.24671627305099</v>
      </c>
      <c r="F32" s="73">
        <f t="shared" si="7"/>
        <v>7.3645129087966015E-3</v>
      </c>
      <c r="G32" s="62">
        <f t="shared" si="4"/>
        <v>7.4338863122438573E-3</v>
      </c>
      <c r="H32" s="70">
        <f t="shared" si="5"/>
        <v>7.8131425277473868E-2</v>
      </c>
      <c r="I32" s="70">
        <f t="shared" si="6"/>
        <v>6.002388913744864E-2</v>
      </c>
      <c r="J32" s="83"/>
      <c r="K32" s="21"/>
    </row>
    <row r="33" spans="1:12" ht="15" customHeight="1">
      <c r="A33" s="100"/>
      <c r="B33" s="41" t="s">
        <v>98</v>
      </c>
      <c r="C33" s="103"/>
      <c r="D33" s="42">
        <f>SUMIFS('LSE Demand Forecast'!$F:$F,'LSE Demand Forecast'!$C:$C,'Benchmarks_30 MMT'!$B33,'LSE Demand Forecast'!$D:$D,2030,'LSE Demand Forecast'!$A:$A,"SCE")</f>
        <v>621.33000000000004</v>
      </c>
      <c r="E33" s="42">
        <f>SUMIFS('LSE Demand Forecast'!$F:$F,'LSE Demand Forecast'!$C:$C,'Benchmarks_30 MMT'!$B33,'LSE Demand Forecast'!$D:$D,2035,'LSE Demand Forecast'!$A:$A,"SCE")</f>
        <v>635.45000000000005</v>
      </c>
      <c r="F33" s="73">
        <f>D33/SUM($D$25:$D$40)</f>
        <v>7.1461209711256727E-3</v>
      </c>
      <c r="G33" s="62">
        <f t="shared" si="4"/>
        <v>7.1546937541477496E-3</v>
      </c>
      <c r="H33" s="70">
        <f t="shared" si="5"/>
        <v>7.5814466427560304E-2</v>
      </c>
      <c r="I33" s="70">
        <f t="shared" si="6"/>
        <v>5.7769587356217442E-2</v>
      </c>
      <c r="J33" s="83"/>
      <c r="K33" s="21"/>
    </row>
    <row r="34" spans="1:12" ht="15.75" customHeight="1">
      <c r="A34" s="100"/>
      <c r="B34" s="41" t="s">
        <v>99</v>
      </c>
      <c r="C34" s="103"/>
      <c r="D34" s="42">
        <f>SUMIFS('LSE Demand Forecast'!$F:$F,'LSE Demand Forecast'!$C:$C,'Benchmarks_30 MMT'!$B34,'LSE Demand Forecast'!$D:$D,2030,'LSE Demand Forecast'!$A:$A,"SCE")</f>
        <v>4136.5522388589725</v>
      </c>
      <c r="E34" s="42">
        <f>SUMIFS('LSE Demand Forecast'!$F:$F,'LSE Demand Forecast'!$C:$C,'Benchmarks_30 MMT'!$B34,'LSE Demand Forecast'!$D:$D,2035,'LSE Demand Forecast'!$A:$A,"SCE")</f>
        <v>4265.2615837147232</v>
      </c>
      <c r="F34" s="73">
        <f t="shared" si="7"/>
        <v>4.7575849713142701E-2</v>
      </c>
      <c r="G34" s="62">
        <f t="shared" si="4"/>
        <v>4.8023668916216962E-2</v>
      </c>
      <c r="H34" s="70">
        <f t="shared" si="5"/>
        <v>0.50474063837062921</v>
      </c>
      <c r="I34" s="70">
        <f t="shared" si="6"/>
        <v>0.38776048730431367</v>
      </c>
      <c r="J34" s="83"/>
      <c r="K34" s="21"/>
    </row>
    <row r="35" spans="1:12" ht="15.75" customHeight="1">
      <c r="A35" s="100"/>
      <c r="B35" s="41" t="s">
        <v>100</v>
      </c>
      <c r="C35" s="103"/>
      <c r="D35" s="42">
        <f>SUMIFS('LSE Demand Forecast'!$F:$F,'LSE Demand Forecast'!$C:$C,'Benchmarks_30 MMT'!$B35,'LSE Demand Forecast'!$D:$D,2030,'LSE Demand Forecast'!$A:$A,"SCE")</f>
        <v>237.21</v>
      </c>
      <c r="E35" s="42">
        <f>SUMIFS('LSE Demand Forecast'!$F:$F,'LSE Demand Forecast'!$C:$C,'Benchmarks_30 MMT'!$B35,'LSE Demand Forecast'!$D:$D,2035,'LSE Demand Forecast'!$A:$A,"SCE")</f>
        <v>243.51</v>
      </c>
      <c r="F35" s="73">
        <f t="shared" si="7"/>
        <v>2.7282303374385926E-3</v>
      </c>
      <c r="G35" s="62">
        <f t="shared" si="4"/>
        <v>2.7417412480486556E-3</v>
      </c>
      <c r="H35" s="70">
        <f t="shared" si="5"/>
        <v>2.8944280143050526E-2</v>
      </c>
      <c r="I35" s="70">
        <f t="shared" si="6"/>
        <v>2.2137811341746021E-2</v>
      </c>
      <c r="J35" s="83"/>
      <c r="K35" s="21"/>
    </row>
    <row r="36" spans="1:12" ht="15.75" customHeight="1">
      <c r="A36" s="100"/>
      <c r="B36" s="41" t="s">
        <v>101</v>
      </c>
      <c r="C36" s="103"/>
      <c r="D36" s="42">
        <f>SUMIFS('LSE Demand Forecast'!$F:$F,'LSE Demand Forecast'!$C:$C,'Benchmarks_30 MMT'!$B36,'LSE Demand Forecast'!$D:$D,2030,'LSE Demand Forecast'!$A:$A,"SCE")</f>
        <v>408.68</v>
      </c>
      <c r="E36" s="42">
        <f>SUMIFS('LSE Demand Forecast'!$F:$F,'LSE Demand Forecast'!$C:$C,'Benchmarks_30 MMT'!$B36,'LSE Demand Forecast'!$D:$D,2035,'LSE Demand Forecast'!$A:$A,"SCE")</f>
        <v>419.77</v>
      </c>
      <c r="F36" s="73">
        <f t="shared" si="7"/>
        <v>4.7003632827638123E-3</v>
      </c>
      <c r="G36" s="62">
        <f t="shared" si="4"/>
        <v>4.7262975799490133E-3</v>
      </c>
      <c r="H36" s="70">
        <f t="shared" si="5"/>
        <v>4.986698878150958E-2</v>
      </c>
      <c r="I36" s="70">
        <f t="shared" si="6"/>
        <v>3.8161837571043189E-2</v>
      </c>
      <c r="J36" s="83"/>
      <c r="K36" s="21"/>
    </row>
    <row r="37" spans="1:12" ht="15.75" customHeight="1">
      <c r="A37" s="100"/>
      <c r="B37" s="43" t="s">
        <v>102</v>
      </c>
      <c r="C37" s="103"/>
      <c r="D37" s="42">
        <f>SUMIFS('LSE Demand Forecast'!$F:$F,'LSE Demand Forecast'!$C:$C,'Benchmarks_30 MMT'!$B37,'LSE Demand Forecast'!$D:$D,2030,'LSE Demand Forecast'!$A:$A,"SCE")</f>
        <v>293.58</v>
      </c>
      <c r="E37" s="42">
        <f>SUMIFS('LSE Demand Forecast'!$F:$F,'LSE Demand Forecast'!$C:$C,'Benchmarks_30 MMT'!$B37,'LSE Demand Forecast'!$D:$D,2035,'LSE Demand Forecast'!$A:$A,"SCE")</f>
        <v>298.85000000000002</v>
      </c>
      <c r="F37" s="73">
        <f t="shared" si="7"/>
        <v>3.3765602734506218E-3</v>
      </c>
      <c r="G37" s="62">
        <f t="shared" si="4"/>
        <v>3.3648284340657094E-3</v>
      </c>
      <c r="H37" s="70">
        <f t="shared" si="5"/>
        <v>3.5822527567964134E-2</v>
      </c>
      <c r="I37" s="70">
        <f t="shared" si="6"/>
        <v>2.7168842837997621E-2</v>
      </c>
      <c r="J37" s="83"/>
      <c r="K37" s="21"/>
    </row>
    <row r="38" spans="1:12" ht="15.75" customHeight="1">
      <c r="A38" s="100"/>
      <c r="B38" s="41" t="s">
        <v>103</v>
      </c>
      <c r="C38" s="103"/>
      <c r="D38" s="42">
        <f>SUMIFS('LSE Demand Forecast'!$F:$F,'LSE Demand Forecast'!$C:$C,'Benchmarks_30 MMT'!$B38,'LSE Demand Forecast'!$D:$D,2030,'LSE Demand Forecast'!$A:$A,"SCE")</f>
        <v>176.85</v>
      </c>
      <c r="E38" s="42">
        <f>SUMIFS('LSE Demand Forecast'!$F:$F,'LSE Demand Forecast'!$C:$C,'Benchmarks_30 MMT'!$B38,'LSE Demand Forecast'!$D:$D,2035,'LSE Demand Forecast'!$A:$A,"SCE")</f>
        <v>180.19</v>
      </c>
      <c r="F38" s="73">
        <f t="shared" si="7"/>
        <v>2.0340100972809539E-3</v>
      </c>
      <c r="G38" s="62">
        <f t="shared" si="4"/>
        <v>2.0288052050670908E-3</v>
      </c>
      <c r="H38" s="70">
        <f t="shared" si="5"/>
        <v>2.1579174332020085E-2</v>
      </c>
      <c r="I38" s="70">
        <f t="shared" si="6"/>
        <v>1.6381307649251428E-2</v>
      </c>
      <c r="J38" s="83"/>
      <c r="K38" s="21"/>
    </row>
    <row r="39" spans="1:12" ht="15.75" customHeight="1">
      <c r="A39" s="100"/>
      <c r="B39" s="41" t="s">
        <v>104</v>
      </c>
      <c r="C39" s="103"/>
      <c r="D39" s="42">
        <f>SUMIFS('LSE Demand Forecast'!$F:$F,'LSE Demand Forecast'!$C:$C,'Benchmarks_30 MMT'!$B39,'LSE Demand Forecast'!$D:$D,2030,'LSE Demand Forecast'!$A:$A,"SCE")</f>
        <v>359.29730663320453</v>
      </c>
      <c r="E39" s="42">
        <f>SUMIFS('LSE Demand Forecast'!$F:$F,'LSE Demand Forecast'!$C:$C,'Benchmarks_30 MMT'!$B39,'LSE Demand Forecast'!$D:$D,2035,'LSE Demand Forecast'!$A:$A,"SCE")</f>
        <v>369.34143713618471</v>
      </c>
      <c r="F39" s="73">
        <f t="shared" si="7"/>
        <v>4.1323966616781966E-3</v>
      </c>
      <c r="G39" s="62">
        <f t="shared" si="4"/>
        <v>4.158509518335375E-3</v>
      </c>
      <c r="H39" s="70">
        <f t="shared" si="5"/>
        <v>4.3841330035980758E-2</v>
      </c>
      <c r="I39" s="70">
        <f t="shared" si="6"/>
        <v>3.357731122340029E-2</v>
      </c>
      <c r="J39" s="83"/>
      <c r="K39" s="21"/>
    </row>
    <row r="40" spans="1:12" ht="15.75" customHeight="1" thickBot="1">
      <c r="A40" s="105"/>
      <c r="B40" s="44" t="s">
        <v>110</v>
      </c>
      <c r="C40" s="123"/>
      <c r="D40" s="45">
        <f>SUMIFS('LSE Demand Forecast'!$F:$F,'LSE Demand Forecast'!$C:$C,'Benchmarks_30 MMT'!$B40,'LSE Demand Forecast'!$D:$D,2030,'LSE Demand Forecast'!$A:$A,"SCE")</f>
        <v>0</v>
      </c>
      <c r="E40" s="45">
        <f>SUMIFS('LSE Demand Forecast'!$F:$F,'LSE Demand Forecast'!$C:$C,'Benchmarks_30 MMT'!$B40,'LSE Demand Forecast'!$D:$D,2035,'LSE Demand Forecast'!$A:$A,"SCE")</f>
        <v>0</v>
      </c>
      <c r="F40" s="75">
        <f t="shared" si="7"/>
        <v>0</v>
      </c>
      <c r="G40" s="63">
        <f t="shared" si="4"/>
        <v>0</v>
      </c>
      <c r="H40" s="76">
        <f t="shared" si="5"/>
        <v>0</v>
      </c>
      <c r="I40" s="71">
        <f t="shared" si="6"/>
        <v>0</v>
      </c>
      <c r="J40" s="83"/>
      <c r="K40" s="21"/>
    </row>
    <row r="41" spans="1:12" ht="16">
      <c r="A41" s="99" t="s">
        <v>11</v>
      </c>
      <c r="B41" s="79" t="s">
        <v>108</v>
      </c>
      <c r="C41" s="106">
        <f>'ARB C&amp;T Table 9-4'!N51</f>
        <v>8.8426808213104849E-2</v>
      </c>
      <c r="D41" s="40">
        <f>SUMIFS('LSE Demand Forecast'!$F:$F,'LSE Demand Forecast'!$C:$C,'Benchmarks_30 MMT'!$B41,'LSE Demand Forecast'!$D:$D,2030,'LSE Demand Forecast'!$A:$A,"SDGE")</f>
        <v>3694.019381530421</v>
      </c>
      <c r="E41" s="40">
        <f>SUMIFS('LSE Demand Forecast'!$F:$F,'LSE Demand Forecast'!$C:$C,'Benchmarks_30 MMT'!$B41,'LSE Demand Forecast'!$D:$D,2035,'LSE Demand Forecast'!$A:$A,"SDGE")</f>
        <v>3787.4128717651183</v>
      </c>
      <c r="F41" s="74">
        <f>D41/SUM(D$41:D$46)</f>
        <v>0.2104186524009429</v>
      </c>
      <c r="G41" s="61">
        <f>E41/SUM(E41:E46)</f>
        <v>0.21070810521712022</v>
      </c>
      <c r="H41" s="48">
        <f>F41*($C$41*$I$2)-(4.659092*$D41/$D$47*0.906)</f>
        <v>0.62226521227148768</v>
      </c>
      <c r="I41" s="69">
        <f>G41*($C$41*$I$3)-(4.43075*$E41/$E$47*0.906)</f>
        <v>0.4789333562747049</v>
      </c>
      <c r="J41" s="83"/>
      <c r="K41" s="21"/>
    </row>
    <row r="42" spans="1:12">
      <c r="A42" s="100"/>
      <c r="B42" s="41" t="s">
        <v>149</v>
      </c>
      <c r="C42" s="107"/>
      <c r="D42" s="122">
        <f>SUMIFS('LSE Demand Forecast'!$F:$F,'LSE Demand Forecast'!$C:$C,'Benchmarks_30 MMT'!$B42,'LSE Demand Forecast'!$D:$D,2030,'LSE Demand Forecast'!$A:$A,"SDGE")</f>
        <v>3939.9999999999995</v>
      </c>
      <c r="E42" s="122">
        <f>SUMIFS('LSE Demand Forecast'!$F:$F,'LSE Demand Forecast'!$C:$C,'Benchmarks_30 MMT'!$B42,'LSE Demand Forecast'!$D:$D,2035,'LSE Demand Forecast'!$A:$A,"SDGE")</f>
        <v>3939.9999999999995</v>
      </c>
      <c r="F42" s="73">
        <f t="shared" ref="F42:F46" si="8">D42/SUM(D$41:D$46)</f>
        <v>0.22443019508907996</v>
      </c>
      <c r="G42" s="62">
        <f t="shared" ref="G42:G43" si="9">E42/SUM($E$41:$E$46)</f>
        <v>0.21919710437287096</v>
      </c>
      <c r="H42" s="56">
        <f>F42*($C$41*$I$2)-(4.659092*$D42/$D$47*0.906)</f>
        <v>0.66370115668800822</v>
      </c>
      <c r="I42" s="70">
        <f>G42*($C$41*$I$3)-(4.43075*$E42/$E$47*0.906)</f>
        <v>0.49822860290457438</v>
      </c>
      <c r="J42" s="83"/>
      <c r="K42" s="21"/>
    </row>
    <row r="43" spans="1:12">
      <c r="A43" s="100"/>
      <c r="B43" s="41" t="s">
        <v>105</v>
      </c>
      <c r="C43" s="107"/>
      <c r="D43" s="122">
        <f>SUMIFS('LSE Demand Forecast'!$F:$F,'LSE Demand Forecast'!$C:$C,'Benchmarks_30 MMT'!$B43,'LSE Demand Forecast'!$D:$D,2030,'LSE Demand Forecast'!$A:$A,"SDGE")</f>
        <v>1538.8252728198493</v>
      </c>
      <c r="E43" s="122">
        <f>SUMIFS('LSE Demand Forecast'!$F:$F,'LSE Demand Forecast'!$C:$C,'Benchmarks_30 MMT'!$B43,'LSE Demand Forecast'!$D:$D,2035,'LSE Demand Forecast'!$A:$A,"SDGE")</f>
        <v>1589.3451582561545</v>
      </c>
      <c r="F43" s="73">
        <f t="shared" si="8"/>
        <v>8.765453202714861E-2</v>
      </c>
      <c r="G43" s="62">
        <f t="shared" si="9"/>
        <v>8.8421283385480068E-2</v>
      </c>
      <c r="H43" s="56">
        <f>F43*($C$41*$I$2)-(4.659092*$D43/$D$47*0.906)</f>
        <v>0.25921830292164316</v>
      </c>
      <c r="I43" s="70">
        <f>G43*($C$41*$I$3)-(4.43075*$E43/$E$47*0.906)</f>
        <v>0.20097898927185628</v>
      </c>
      <c r="J43" s="83"/>
      <c r="K43" s="21"/>
    </row>
    <row r="44" spans="1:12">
      <c r="A44" s="100"/>
      <c r="B44" s="41" t="s">
        <v>99</v>
      </c>
      <c r="C44" s="107"/>
      <c r="D44" s="122">
        <f>SUMIFS('LSE Demand Forecast'!$F:$F,'LSE Demand Forecast'!$C:$C,'Benchmarks_30 MMT'!$B44,'LSE Demand Forecast'!$D:$D,2030,'LSE Demand Forecast'!$A:$A,"SDGE")</f>
        <v>175.34534564973072</v>
      </c>
      <c r="E44" s="122">
        <f>SUMIFS('LSE Demand Forecast'!$F:$F,'LSE Demand Forecast'!$C:$C,'Benchmarks_30 MMT'!$B44,'LSE Demand Forecast'!$D:$D,2035,'LSE Demand Forecast'!$A:$A,"SDGE")</f>
        <v>181.10196997872731</v>
      </c>
      <c r="F44" s="73">
        <f t="shared" ref="F44" si="10">D44/SUM(D$41:D$46)</f>
        <v>9.988017800033307E-3</v>
      </c>
      <c r="G44" s="62">
        <f t="shared" ref="G44" si="11">E44/SUM($E$41:$E$46)</f>
        <v>1.0075387668923765E-2</v>
      </c>
      <c r="H44" s="56">
        <f>F44*($C$41*$I$2)-(4.659092*$D44/$D$47*0.906)</f>
        <v>2.9537286479082464E-2</v>
      </c>
      <c r="I44" s="70">
        <f>G44*($C$41*$I$3)-(4.43075*$E44/$E$47*0.906)</f>
        <v>2.2901061290803933E-2</v>
      </c>
      <c r="J44" s="83"/>
      <c r="K44" s="21"/>
    </row>
    <row r="45" spans="1:12">
      <c r="A45" s="100"/>
      <c r="B45" s="41" t="s">
        <v>111</v>
      </c>
      <c r="C45" s="107"/>
      <c r="D45" s="122">
        <f>SUMIFS('LSE Demand Forecast'!$F:$F,'LSE Demand Forecast'!$C:$C,'Benchmarks_30 MMT'!$B45,'LSE Demand Forecast'!$D:$D,2030,'LSE Demand Forecast'!$A:$A,"SDGE")</f>
        <v>0</v>
      </c>
      <c r="E45" s="122">
        <f>SUMIFS('LSE Demand Forecast'!$F:$F,'LSE Demand Forecast'!$C:$C,'Benchmarks_30 MMT'!$B45,'LSE Demand Forecast'!$D:$D,2035,'LSE Demand Forecast'!$A:$A,"SDGE")</f>
        <v>0</v>
      </c>
      <c r="F45" s="73">
        <f t="shared" si="8"/>
        <v>0</v>
      </c>
      <c r="G45" s="62">
        <f>E45/SUM($E$41:$E$46)</f>
        <v>0</v>
      </c>
      <c r="H45" s="56">
        <f>F45*($C$41*$I$2)-(4.659092*$D45/$D$47*0.906)</f>
        <v>0</v>
      </c>
      <c r="I45" s="70">
        <f>G45*($C$41*$I$3)-(4.43075*$E45/$E$47*0.906)</f>
        <v>0</v>
      </c>
      <c r="J45" s="83"/>
      <c r="K45" s="21"/>
    </row>
    <row r="46" spans="1:12" ht="15.75" customHeight="1" thickBot="1">
      <c r="A46" s="105"/>
      <c r="B46" s="44" t="s">
        <v>112</v>
      </c>
      <c r="C46" s="108"/>
      <c r="D46" s="124">
        <f>SUMIFS('LSE Demand Forecast'!$F:$F,'LSE Demand Forecast'!$C:$C,'Benchmarks_30 MMT'!$B46,'LSE Demand Forecast'!$D:$D,2030,'LSE Demand Forecast'!$A:$A,"SDGE")</f>
        <v>8207.3799999999992</v>
      </c>
      <c r="E46" s="124">
        <f>SUMIFS('LSE Demand Forecast'!$F:$F,'LSE Demand Forecast'!$C:$C,'Benchmarks_30 MMT'!$B46,'LSE Demand Forecast'!$D:$D,2035,'LSE Demand Forecast'!$A:$A,"SDGE")</f>
        <v>8476.83</v>
      </c>
      <c r="F46" s="75">
        <f t="shared" si="8"/>
        <v>0.4675086026827952</v>
      </c>
      <c r="G46" s="63">
        <f>E46/SUM($E41:$E46)</f>
        <v>0.47159811935560503</v>
      </c>
      <c r="H46" s="49">
        <f>F46*($C$41*$I$2)-(4.659092*$D46/$D$47*0.906)</f>
        <v>1.3825501521264023</v>
      </c>
      <c r="I46" s="76">
        <f>G46*($C$41*$I$3)-(4.43075*$E46/$E$47*0.906)</f>
        <v>1.0719287228323815</v>
      </c>
      <c r="J46" s="83"/>
      <c r="K46" s="21"/>
    </row>
    <row r="47" spans="1:12">
      <c r="A47" s="22" t="s">
        <v>12</v>
      </c>
      <c r="B47" s="23"/>
      <c r="C47" s="24">
        <f>SUM(C8:C46)</f>
        <v>0.76909720742998533</v>
      </c>
      <c r="D47" s="25">
        <f>SUM(D8:D46)</f>
        <v>183906.43317578823</v>
      </c>
      <c r="E47" s="25">
        <f>SUM(E8:E46)</f>
        <v>189964.99115260268</v>
      </c>
      <c r="F47" s="26"/>
      <c r="G47" s="26"/>
      <c r="H47" s="27">
        <f>SUM(H8:H46)</f>
        <v>25.004556530339435</v>
      </c>
      <c r="I47" s="27">
        <f>SUM(I8:I46)</f>
        <v>19.05865672289956</v>
      </c>
      <c r="J47" s="83"/>
      <c r="K47" s="12"/>
    </row>
    <row r="48" spans="1:12">
      <c r="D48" s="21"/>
      <c r="E48" s="21"/>
      <c r="F48" s="12"/>
      <c r="G48" s="12"/>
      <c r="H48" s="82"/>
      <c r="I48" s="82"/>
      <c r="J48" s="83"/>
      <c r="K48" s="12"/>
      <c r="L48" s="12"/>
    </row>
    <row r="51" spans="9:9">
      <c r="I51" s="35"/>
    </row>
    <row r="52" spans="9:9">
      <c r="I52" s="36"/>
    </row>
  </sheetData>
  <mergeCells count="14">
    <mergeCell ref="I6:I7"/>
    <mergeCell ref="A25:A40"/>
    <mergeCell ref="C25:C40"/>
    <mergeCell ref="A41:A46"/>
    <mergeCell ref="C41:C46"/>
    <mergeCell ref="G6:G7"/>
    <mergeCell ref="A6:A7"/>
    <mergeCell ref="C6:C7"/>
    <mergeCell ref="E6:E7"/>
    <mergeCell ref="A10:A23"/>
    <mergeCell ref="C10:C23"/>
    <mergeCell ref="H6:H7"/>
    <mergeCell ref="D6:D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A8CE-68DA-754E-AB2B-4E112B8A0901}">
  <dimension ref="A1:L52"/>
  <sheetViews>
    <sheetView workbookViewId="0">
      <selection activeCell="A6" sqref="A6:A7"/>
    </sheetView>
  </sheetViews>
  <sheetFormatPr baseColWidth="10" defaultColWidth="8.83203125" defaultRowHeight="14"/>
  <cols>
    <col min="1" max="1" width="36.5" style="13" customWidth="1"/>
    <col min="2" max="2" width="73.5" style="14" bestFit="1" customWidth="1"/>
    <col min="3" max="3" width="17.5" style="14" customWidth="1"/>
    <col min="4" max="5" width="16.5" style="3" bestFit="1" customWidth="1"/>
    <col min="6" max="8" width="17.1640625" style="3" customWidth="1"/>
    <col min="9" max="9" width="17.6640625" style="3" customWidth="1"/>
    <col min="10" max="10" width="18" style="3" customWidth="1"/>
    <col min="11" max="11" width="11.5" style="3" customWidth="1"/>
    <col min="12" max="12" width="16.5" style="3" customWidth="1"/>
    <col min="13" max="13" width="23" style="3" customWidth="1"/>
    <col min="14" max="16384" width="8.83203125" style="3"/>
  </cols>
  <sheetData>
    <row r="1" spans="1:12" ht="15" thickBot="1"/>
    <row r="2" spans="1:12" ht="25" thickBot="1">
      <c r="A2" s="4"/>
      <c r="B2" s="5"/>
      <c r="C2" s="5"/>
      <c r="I2" s="15">
        <v>30</v>
      </c>
      <c r="J2" s="16" t="s">
        <v>146</v>
      </c>
    </row>
    <row r="3" spans="1:12" ht="25" thickBot="1">
      <c r="A3" s="4"/>
      <c r="B3" s="55"/>
      <c r="C3" s="5"/>
      <c r="I3" s="15">
        <v>25</v>
      </c>
      <c r="J3" s="16" t="s">
        <v>0</v>
      </c>
    </row>
    <row r="4" spans="1:12">
      <c r="A4" s="4"/>
      <c r="B4" s="55"/>
      <c r="C4" s="5"/>
    </row>
    <row r="5" spans="1:12" ht="15" thickBot="1">
      <c r="A5" s="4"/>
      <c r="B5" s="55"/>
      <c r="C5" s="5"/>
    </row>
    <row r="6" spans="1:12" ht="15.75" customHeight="1">
      <c r="A6" s="111" t="s">
        <v>1</v>
      </c>
      <c r="B6" s="57"/>
      <c r="C6" s="113" t="s">
        <v>150</v>
      </c>
      <c r="D6" s="113" t="s">
        <v>144</v>
      </c>
      <c r="E6" s="113" t="s">
        <v>143</v>
      </c>
      <c r="F6" s="109" t="s">
        <v>145</v>
      </c>
      <c r="G6" s="109" t="s">
        <v>2</v>
      </c>
      <c r="H6" s="97" t="s">
        <v>142</v>
      </c>
      <c r="I6" s="97" t="s">
        <v>3</v>
      </c>
    </row>
    <row r="7" spans="1:12" s="5" customFormat="1" ht="64.5" customHeight="1" thickBot="1">
      <c r="A7" s="112"/>
      <c r="B7" s="53" t="s">
        <v>4</v>
      </c>
      <c r="C7" s="114"/>
      <c r="D7" s="114"/>
      <c r="E7" s="114"/>
      <c r="F7" s="110"/>
      <c r="G7" s="110"/>
      <c r="H7" s="98"/>
      <c r="I7" s="98"/>
      <c r="J7" s="17"/>
    </row>
    <row r="8" spans="1:12" ht="26.25" customHeight="1" thickBot="1">
      <c r="A8" s="18" t="s">
        <v>5</v>
      </c>
      <c r="B8" s="19" t="s">
        <v>6</v>
      </c>
      <c r="C8" s="20">
        <f>'ARB C&amp;T Table 9-4'!N34</f>
        <v>5.8777338249108545E-4</v>
      </c>
      <c r="D8" s="38">
        <f>SUMIFS('LSE Demand Forecast'!$F:$F,'LSE Demand Forecast'!$C:$C,'Benchmarks_30 MMT'!$A8,'LSE Demand Forecast'!$D:$D,2030)</f>
        <v>138.81954957538454</v>
      </c>
      <c r="E8" s="38">
        <f>SUMIFS('LSE Demand Forecast'!$F:$F,'LSE Demand Forecast'!$C:$C,'Benchmarks_30 MMT'!$A8,'LSE Demand Forecast'!$D:$D,2035)</f>
        <v>142.42370884777176</v>
      </c>
      <c r="F8" s="20" t="s">
        <v>6</v>
      </c>
      <c r="G8" s="20" t="s">
        <v>6</v>
      </c>
      <c r="H8" s="28">
        <f>C8*$I$2-(4.659092*$D8/$D$47*0.906)</f>
        <v>1.4446926934024345E-2</v>
      </c>
      <c r="I8" s="28">
        <f>C8*$I$3-(4.43075*$E8/$E$47*0.906)</f>
        <v>1.1684697245430038E-2</v>
      </c>
      <c r="J8" s="83"/>
      <c r="K8" s="21"/>
      <c r="L8" s="21"/>
    </row>
    <row r="9" spans="1:12" ht="15" thickBot="1">
      <c r="A9" s="65" t="s">
        <v>7</v>
      </c>
      <c r="B9" s="66" t="s">
        <v>6</v>
      </c>
      <c r="C9" s="67">
        <f>'ARB C&amp;T Table 9-4'!N39</f>
        <v>2.5478151138687457E-3</v>
      </c>
      <c r="D9" s="72">
        <f>SUMIFS('LSE Demand Forecast'!$F:$F,'LSE Demand Forecast'!$C:$C,'Benchmarks_30 MMT'!$A9,'LSE Demand Forecast'!$D:$D,2030)</f>
        <v>579.47083242743088</v>
      </c>
      <c r="E9" s="72">
        <f>SUMIFS('LSE Demand Forecast'!$F:$F,'LSE Demand Forecast'!$C:$C,'Benchmarks_30 MMT'!$A9,'LSE Demand Forecast'!$D:$D,2035)</f>
        <v>599.16430305540257</v>
      </c>
      <c r="F9" s="67" t="s">
        <v>6</v>
      </c>
      <c r="G9" s="67" t="s">
        <v>6</v>
      </c>
      <c r="H9" s="28">
        <f>C9*$I$2-(4.659092*$D9/$D$47*0.906)</f>
        <v>6.3134070537036555E-2</v>
      </c>
      <c r="I9" s="28">
        <f>C9*$I$3-(4.43075*$E9/$E$47*0.906)</f>
        <v>5.1034092306643082E-2</v>
      </c>
      <c r="J9" s="83"/>
      <c r="K9" s="21"/>
      <c r="L9" s="21"/>
    </row>
    <row r="10" spans="1:12" ht="16">
      <c r="A10" s="99" t="s">
        <v>8</v>
      </c>
      <c r="B10" s="79" t="s">
        <v>106</v>
      </c>
      <c r="C10" s="106">
        <f>'ARB C&amp;T Table 9-4'!N43</f>
        <v>0.33836740165978291</v>
      </c>
      <c r="D10" s="40">
        <f>SUMIFS('LSE Demand Forecast'!$F:$F,'LSE Demand Forecast'!$C:$C,'Benchmarks_30 MMT'!$B10,'LSE Demand Forecast'!$D:$D,2030,'LSE Demand Forecast'!$A:$A,"PGE")</f>
        <v>28019.558906495178</v>
      </c>
      <c r="E10" s="40">
        <f>SUMIFS('LSE Demand Forecast'!$F:$F,'LSE Demand Forecast'!$C:$C,'Benchmarks_30 MMT'!$B10,'LSE Demand Forecast'!$D:$D,2035,'LSE Demand Forecast'!$A:$A,"PGE")</f>
        <v>29851.642087905064</v>
      </c>
      <c r="F10" s="74">
        <f>D10/SUM($D$10:$D$23)</f>
        <v>0.36014847131955341</v>
      </c>
      <c r="G10" s="61">
        <f t="shared" ref="G10:G23" si="0">E10/SUM($E$10:$E$23)</f>
        <v>0.36611492010441232</v>
      </c>
      <c r="H10" s="81">
        <f t="shared" ref="H10:H23" si="1">F10*($C$10*$I$2)-(4.659092*$D10/$D$47*0.906)</f>
        <v>3.0127523472715483</v>
      </c>
      <c r="I10" s="46">
        <f t="shared" ref="I10:I23" si="2">G10*($C$10*$I$3)-(4.43075*$E10/$E$47*0.906)</f>
        <v>2.466221635348234</v>
      </c>
      <c r="J10" s="83"/>
      <c r="K10" s="34"/>
      <c r="L10" s="21"/>
    </row>
    <row r="11" spans="1:12" ht="15" customHeight="1">
      <c r="A11" s="100"/>
      <c r="B11" s="59" t="s">
        <v>147</v>
      </c>
      <c r="C11" s="107"/>
      <c r="D11" s="122">
        <f>SUMIFS('LSE Demand Forecast'!$F:$F,'LSE Demand Forecast'!$C:$C,'Benchmarks_30 MMT'!$B11,'LSE Demand Forecast'!$D:$D,2030,'LSE Demand Forecast'!$A:$A,"PGE")</f>
        <v>11393.000000000002</v>
      </c>
      <c r="E11" s="122">
        <f>SUMIFS('LSE Demand Forecast'!$F:$F,'LSE Demand Forecast'!$C:$C,'Benchmarks_30 MMT'!$B11,'LSE Demand Forecast'!$D:$D,2035,'LSE Demand Forecast'!$A:$A,"PGE")</f>
        <v>11393.000000000002</v>
      </c>
      <c r="F11" s="73">
        <f t="shared" ref="F11:F23" si="3">D11/SUM($D$10:$D$23)</f>
        <v>0.14643954772580384</v>
      </c>
      <c r="G11" s="62">
        <f t="shared" si="0"/>
        <v>0.13972924077230534</v>
      </c>
      <c r="H11" s="81">
        <f t="shared" si="1"/>
        <v>1.225011700113098</v>
      </c>
      <c r="I11" s="46">
        <f t="shared" si="2"/>
        <v>0.94124346690149774</v>
      </c>
      <c r="J11" s="83"/>
      <c r="K11" s="21"/>
    </row>
    <row r="12" spans="1:12" ht="15" customHeight="1">
      <c r="A12" s="100"/>
      <c r="B12" s="37" t="s">
        <v>82</v>
      </c>
      <c r="C12" s="107"/>
      <c r="D12" s="122">
        <f>SUMIFS('LSE Demand Forecast'!$F:$F,'LSE Demand Forecast'!$C:$C,'Benchmarks_30 MMT'!$B12,'LSE Demand Forecast'!$D:$D,2030,'LSE Demand Forecast'!$A:$A,"PGE")</f>
        <v>4760.5600000000004</v>
      </c>
      <c r="E12" s="122">
        <f>SUMIFS('LSE Demand Forecast'!$F:$F,'LSE Demand Forecast'!$C:$C,'Benchmarks_30 MMT'!$B12,'LSE Demand Forecast'!$D:$D,2035,'LSE Demand Forecast'!$A:$A,"PGE")</f>
        <v>4935.53</v>
      </c>
      <c r="F12" s="73">
        <f t="shared" si="3"/>
        <v>6.1189700107219573E-2</v>
      </c>
      <c r="G12" s="62">
        <f t="shared" si="0"/>
        <v>6.0531717695860264E-2</v>
      </c>
      <c r="H12" s="81">
        <f t="shared" si="1"/>
        <v>0.51187059590014994</v>
      </c>
      <c r="I12" s="46">
        <f t="shared" si="2"/>
        <v>0.40775347741563667</v>
      </c>
      <c r="J12" s="83"/>
      <c r="K12" s="21"/>
    </row>
    <row r="13" spans="1:12" ht="15" customHeight="1">
      <c r="A13" s="100"/>
      <c r="B13" s="37" t="s">
        <v>83</v>
      </c>
      <c r="C13" s="107"/>
      <c r="D13" s="122">
        <f>SUMIFS('LSE Demand Forecast'!$F:$F,'LSE Demand Forecast'!$C:$C,'Benchmarks_30 MMT'!$B13,'LSE Demand Forecast'!$D:$D,2030,'LSE Demand Forecast'!$A:$A,"PGE")</f>
        <v>3119.16</v>
      </c>
      <c r="E13" s="122">
        <f>SUMIFS('LSE Demand Forecast'!$F:$F,'LSE Demand Forecast'!$C:$C,'Benchmarks_30 MMT'!$B13,'LSE Demand Forecast'!$D:$D,2035,'LSE Demand Forecast'!$A:$A,"PGE")</f>
        <v>3292.89</v>
      </c>
      <c r="F13" s="73">
        <f t="shared" si="3"/>
        <v>4.0092019633495846E-2</v>
      </c>
      <c r="G13" s="62">
        <f t="shared" si="0"/>
        <v>4.0385589365989329E-2</v>
      </c>
      <c r="H13" s="81">
        <f t="shared" si="1"/>
        <v>0.33538203234659608</v>
      </c>
      <c r="I13" s="46">
        <f t="shared" si="2"/>
        <v>0.27204522072546938</v>
      </c>
      <c r="J13" s="83"/>
      <c r="K13" s="21"/>
    </row>
    <row r="14" spans="1:12" ht="15" customHeight="1">
      <c r="A14" s="100"/>
      <c r="B14" s="37" t="s">
        <v>84</v>
      </c>
      <c r="C14" s="107"/>
      <c r="D14" s="122">
        <f>SUMIFS('LSE Demand Forecast'!$F:$F,'LSE Demand Forecast'!$C:$C,'Benchmarks_30 MMT'!$B14,'LSE Demand Forecast'!$D:$D,2030,'LSE Demand Forecast'!$A:$A,"PGE")</f>
        <v>7179.735255374645</v>
      </c>
      <c r="E14" s="122">
        <f>SUMIFS('LSE Demand Forecast'!$F:$F,'LSE Demand Forecast'!$C:$C,'Benchmarks_30 MMT'!$B14,'LSE Demand Forecast'!$D:$D,2035,'LSE Demand Forecast'!$A:$A,"PGE")</f>
        <v>7539.9690312629727</v>
      </c>
      <c r="F14" s="73">
        <f t="shared" si="3"/>
        <v>9.2284489036081052E-2</v>
      </c>
      <c r="G14" s="62">
        <f t="shared" si="0"/>
        <v>9.2473812708248004E-2</v>
      </c>
      <c r="H14" s="81">
        <f t="shared" si="1"/>
        <v>0.77198803577182817</v>
      </c>
      <c r="I14" s="46">
        <f t="shared" si="2"/>
        <v>0.62292167043938262</v>
      </c>
      <c r="J14" s="83"/>
      <c r="K14" s="21"/>
    </row>
    <row r="15" spans="1:12" ht="15" customHeight="1">
      <c r="A15" s="100"/>
      <c r="B15" s="37" t="s">
        <v>85</v>
      </c>
      <c r="C15" s="107"/>
      <c r="D15" s="122">
        <f>SUMIFS('LSE Demand Forecast'!$F:$F,'LSE Demand Forecast'!$C:$C,'Benchmarks_30 MMT'!$B15,'LSE Demand Forecast'!$D:$D,2030,'LSE Demand Forecast'!$A:$A,"PGE")</f>
        <v>35.729999999999997</v>
      </c>
      <c r="E15" s="122">
        <f>SUMIFS('LSE Demand Forecast'!$F:$F,'LSE Demand Forecast'!$C:$C,'Benchmarks_30 MMT'!$B15,'LSE Demand Forecast'!$D:$D,2035,'LSE Demand Forecast'!$A:$A,"PGE")</f>
        <v>37.950000000000003</v>
      </c>
      <c r="F15" s="73">
        <f t="shared" si="3"/>
        <v>4.592543702486588E-4</v>
      </c>
      <c r="G15" s="62">
        <f t="shared" si="0"/>
        <v>4.6543708306056236E-4</v>
      </c>
      <c r="H15" s="81">
        <f t="shared" si="1"/>
        <v>3.8418035675450695E-3</v>
      </c>
      <c r="I15" s="46">
        <f t="shared" si="2"/>
        <v>3.1352751311254138E-3</v>
      </c>
      <c r="J15" s="83"/>
      <c r="K15" s="21"/>
    </row>
    <row r="16" spans="1:12" ht="15" customHeight="1">
      <c r="A16" s="100"/>
      <c r="B16" s="37" t="s">
        <v>86</v>
      </c>
      <c r="C16" s="107"/>
      <c r="D16" s="122">
        <f>SUMIFS('LSE Demand Forecast'!$F:$F,'LSE Demand Forecast'!$C:$C,'Benchmarks_30 MMT'!$B16,'LSE Demand Forecast'!$D:$D,2030,'LSE Demand Forecast'!$A:$A,"PGE")</f>
        <v>5955.34</v>
      </c>
      <c r="E16" s="122">
        <f>SUMIFS('LSE Demand Forecast'!$F:$F,'LSE Demand Forecast'!$C:$C,'Benchmarks_30 MMT'!$B16,'LSE Demand Forecast'!$D:$D,2035,'LSE Demand Forecast'!$A:$A,"PGE")</f>
        <v>6098.58</v>
      </c>
      <c r="F16" s="73">
        <f t="shared" si="3"/>
        <v>7.6546765220169261E-2</v>
      </c>
      <c r="G16" s="62">
        <f t="shared" si="0"/>
        <v>7.4795923215058874E-2</v>
      </c>
      <c r="H16" s="81">
        <f t="shared" si="1"/>
        <v>0.64033715247533873</v>
      </c>
      <c r="I16" s="46">
        <f t="shared" si="2"/>
        <v>0.50383995281103633</v>
      </c>
      <c r="J16" s="83"/>
      <c r="K16" s="21"/>
    </row>
    <row r="17" spans="1:11" ht="15" customHeight="1">
      <c r="A17" s="100"/>
      <c r="B17" s="37" t="s">
        <v>87</v>
      </c>
      <c r="C17" s="107"/>
      <c r="D17" s="122">
        <f>SUMIFS('LSE Demand Forecast'!$F:$F,'LSE Demand Forecast'!$C:$C,'Benchmarks_30 MMT'!$B17,'LSE Demand Forecast'!$D:$D,2030,'LSE Demand Forecast'!$A:$A,"PGE")</f>
        <v>3721.4857254748076</v>
      </c>
      <c r="E17" s="122">
        <f>SUMIFS('LSE Demand Forecast'!$F:$F,'LSE Demand Forecast'!$C:$C,'Benchmarks_30 MMT'!$B17,'LSE Demand Forecast'!$D:$D,2035,'LSE Demand Forecast'!$A:$A,"PGE")</f>
        <v>4032.7066998104074</v>
      </c>
      <c r="F17" s="73">
        <f t="shared" si="3"/>
        <v>4.7833993373700139E-2</v>
      </c>
      <c r="G17" s="62">
        <f t="shared" si="0"/>
        <v>4.9459057791792958E-2</v>
      </c>
      <c r="H17" s="81">
        <f t="shared" si="1"/>
        <v>0.4001460155806652</v>
      </c>
      <c r="I17" s="46">
        <f t="shared" si="2"/>
        <v>0.33316587686530724</v>
      </c>
      <c r="J17" s="83"/>
      <c r="K17" s="21"/>
    </row>
    <row r="18" spans="1:11" ht="15" customHeight="1">
      <c r="A18" s="100"/>
      <c r="B18" s="37" t="s">
        <v>88</v>
      </c>
      <c r="C18" s="107"/>
      <c r="D18" s="122">
        <f>SUMIFS('LSE Demand Forecast'!$F:$F,'LSE Demand Forecast'!$C:$C,'Benchmarks_30 MMT'!$B18,'LSE Demand Forecast'!$D:$D,2030,'LSE Demand Forecast'!$A:$A,"PGE")</f>
        <v>1986.47</v>
      </c>
      <c r="E18" s="122">
        <f>SUMIFS('LSE Demand Forecast'!$F:$F,'LSE Demand Forecast'!$C:$C,'Benchmarks_30 MMT'!$B18,'LSE Demand Forecast'!$D:$D,2035,'LSE Demand Forecast'!$A:$A,"PGE")</f>
        <v>2089.92</v>
      </c>
      <c r="F18" s="73">
        <f t="shared" si="3"/>
        <v>2.5533026276738129E-2</v>
      </c>
      <c r="G18" s="62">
        <f t="shared" si="0"/>
        <v>2.5631785734649023E-2</v>
      </c>
      <c r="H18" s="81">
        <f t="shared" si="1"/>
        <v>0.21359159061912272</v>
      </c>
      <c r="I18" s="46">
        <f t="shared" si="2"/>
        <v>0.17266071678634057</v>
      </c>
      <c r="J18" s="83"/>
      <c r="K18" s="21"/>
    </row>
    <row r="19" spans="1:11" ht="15" customHeight="1">
      <c r="A19" s="100"/>
      <c r="B19" s="37" t="s">
        <v>89</v>
      </c>
      <c r="C19" s="107"/>
      <c r="D19" s="122">
        <f>SUMIFS('LSE Demand Forecast'!$F:$F,'LSE Demand Forecast'!$C:$C,'Benchmarks_30 MMT'!$B19,'LSE Demand Forecast'!$D:$D,2030,'LSE Demand Forecast'!$A:$A,"PGE")</f>
        <v>685.27</v>
      </c>
      <c r="E19" s="122">
        <f>SUMIFS('LSE Demand Forecast'!$F:$F,'LSE Demand Forecast'!$C:$C,'Benchmarks_30 MMT'!$B19,'LSE Demand Forecast'!$D:$D,2035,'LSE Demand Forecast'!$A:$A,"PGE")</f>
        <v>688.5</v>
      </c>
      <c r="F19" s="73">
        <f t="shared" si="3"/>
        <v>8.8080952225104512E-3</v>
      </c>
      <c r="G19" s="62">
        <f t="shared" si="0"/>
        <v>8.4440956966323356E-3</v>
      </c>
      <c r="H19" s="81">
        <f t="shared" si="1"/>
        <v>7.3682416197358241E-2</v>
      </c>
      <c r="I19" s="46">
        <f t="shared" si="2"/>
        <v>5.688107846587212E-2</v>
      </c>
      <c r="J19" s="83"/>
      <c r="K19" s="21"/>
    </row>
    <row r="20" spans="1:11" ht="15" customHeight="1">
      <c r="A20" s="100"/>
      <c r="B20" s="37" t="s">
        <v>90</v>
      </c>
      <c r="C20" s="107"/>
      <c r="D20" s="122">
        <f>SUMIFS('LSE Demand Forecast'!$F:$F,'LSE Demand Forecast'!$C:$C,'Benchmarks_30 MMT'!$B20,'LSE Demand Forecast'!$D:$D,2030,'LSE Demand Forecast'!$A:$A,"PGE")</f>
        <v>3995.71</v>
      </c>
      <c r="E20" s="122">
        <f>SUMIFS('LSE Demand Forecast'!$F:$F,'LSE Demand Forecast'!$C:$C,'Benchmarks_30 MMT'!$B20,'LSE Demand Forecast'!$D:$D,2035,'LSE Demand Forecast'!$A:$A,"PGE")</f>
        <v>4227.3999999999996</v>
      </c>
      <c r="F20" s="73">
        <f>D20/SUM($D$10:$D$23)</f>
        <v>5.13587259934584E-2</v>
      </c>
      <c r="G20" s="62">
        <f t="shared" si="0"/>
        <v>5.1846870222140212E-2</v>
      </c>
      <c r="H20" s="81">
        <f t="shared" si="1"/>
        <v>0.42963148426743664</v>
      </c>
      <c r="I20" s="46">
        <f t="shared" si="2"/>
        <v>0.34925064793990968</v>
      </c>
      <c r="J20" s="83"/>
      <c r="K20" s="21"/>
    </row>
    <row r="21" spans="1:11" ht="15" customHeight="1">
      <c r="A21" s="100"/>
      <c r="B21" s="37" t="s">
        <v>91</v>
      </c>
      <c r="C21" s="107"/>
      <c r="D21" s="122">
        <f>SUMIFS('LSE Demand Forecast'!$F:$F,'LSE Demand Forecast'!$C:$C,'Benchmarks_30 MMT'!$B21,'LSE Demand Forecast'!$D:$D,2030,'LSE Demand Forecast'!$A:$A,"PGE")</f>
        <v>3833.43</v>
      </c>
      <c r="E21" s="122">
        <f>SUMIFS('LSE Demand Forecast'!$F:$F,'LSE Demand Forecast'!$C:$C,'Benchmarks_30 MMT'!$B21,'LSE Demand Forecast'!$D:$D,2035,'LSE Demand Forecast'!$A:$A,"PGE")</f>
        <v>4043.64</v>
      </c>
      <c r="F21" s="73">
        <f t="shared" si="3"/>
        <v>4.9272865394411308E-2</v>
      </c>
      <c r="G21" s="62">
        <f t="shared" si="0"/>
        <v>4.9593149052622194E-2</v>
      </c>
      <c r="H21" s="81">
        <f t="shared" si="1"/>
        <v>0.41218262104490055</v>
      </c>
      <c r="I21" s="46">
        <f t="shared" si="2"/>
        <v>0.334069141797733</v>
      </c>
      <c r="J21" s="83"/>
      <c r="K21" s="21"/>
    </row>
    <row r="22" spans="1:11" ht="15" customHeight="1">
      <c r="A22" s="100"/>
      <c r="B22" s="37" t="s">
        <v>92</v>
      </c>
      <c r="C22" s="107"/>
      <c r="D22" s="122">
        <f>SUMIFS('LSE Demand Forecast'!$F:$F,'LSE Demand Forecast'!$C:$C,'Benchmarks_30 MMT'!$B22,'LSE Demand Forecast'!$D:$D,2030,'LSE Demand Forecast'!$A:$A,"PGE")</f>
        <v>2328.1999999999998</v>
      </c>
      <c r="E22" s="122">
        <f>SUMIFS('LSE Demand Forecast'!$F:$F,'LSE Demand Forecast'!$C:$C,'Benchmarks_30 MMT'!$B22,'LSE Demand Forecast'!$D:$D,2035,'LSE Demand Forecast'!$A:$A,"PGE")</f>
        <v>2457.92</v>
      </c>
      <c r="F22" s="73">
        <f t="shared" si="3"/>
        <v>2.9925441500501745E-2</v>
      </c>
      <c r="G22" s="62">
        <f t="shared" si="0"/>
        <v>3.0145115024933264E-2</v>
      </c>
      <c r="H22" s="81">
        <f t="shared" si="1"/>
        <v>0.25033549023113438</v>
      </c>
      <c r="I22" s="46">
        <f t="shared" si="2"/>
        <v>0.2030633847245264</v>
      </c>
      <c r="J22" s="83"/>
      <c r="K22" s="21"/>
    </row>
    <row r="23" spans="1:11" ht="15" customHeight="1" thickBot="1">
      <c r="A23" s="105"/>
      <c r="B23" s="91" t="s">
        <v>93</v>
      </c>
      <c r="C23" s="108"/>
      <c r="D23" s="124">
        <f>SUMIFS('LSE Demand Forecast'!$F:$F,'LSE Demand Forecast'!$C:$C,'Benchmarks_30 MMT'!$B23,'LSE Demand Forecast'!$D:$D,2030,'LSE Demand Forecast'!$A:$A,"PGE")</f>
        <v>786.37187544084122</v>
      </c>
      <c r="E23" s="124">
        <f>SUMIFS('LSE Demand Forecast'!$F:$F,'LSE Demand Forecast'!$C:$C,'Benchmarks_30 MMT'!$B23,'LSE Demand Forecast'!$D:$D,2035,'LSE Demand Forecast'!$A:$A,"PGE")</f>
        <v>846.61429072109217</v>
      </c>
      <c r="F23" s="75">
        <f t="shared" si="3"/>
        <v>1.0107604826108041E-2</v>
      </c>
      <c r="G23" s="63">
        <f t="shared" si="0"/>
        <v>1.0383285532295443E-2</v>
      </c>
      <c r="H23" s="81">
        <f t="shared" si="1"/>
        <v>8.4553212328176058E-2</v>
      </c>
      <c r="I23" s="46">
        <f t="shared" si="2"/>
        <v>6.9943840088358938E-2</v>
      </c>
      <c r="J23" s="83"/>
      <c r="K23" s="21"/>
    </row>
    <row r="24" spans="1:11" ht="15" thickBot="1">
      <c r="A24" s="89" t="s">
        <v>9</v>
      </c>
      <c r="B24" s="68" t="s">
        <v>6</v>
      </c>
      <c r="C24" s="90">
        <f>'ARB C&amp;T Table 9-4'!N44</f>
        <v>7.4614023595718591E-3</v>
      </c>
      <c r="D24" s="64">
        <f>SUMIFS('LSE Demand Forecast'!$F:$F,'LSE Demand Forecast'!$C:$C,'Benchmarks_30 MMT'!$A24,'LSE Demand Forecast'!$D:$D,2030)</f>
        <v>886.08</v>
      </c>
      <c r="E24" s="64">
        <f>SUMIFS('LSE Demand Forecast'!$F:$F,'LSE Demand Forecast'!$C:$C,'Benchmarks_30 MMT'!$A24,'LSE Demand Forecast'!$D:$D,2035)</f>
        <v>896.63</v>
      </c>
      <c r="F24" s="90" t="s">
        <v>6</v>
      </c>
      <c r="G24" s="90" t="s">
        <v>6</v>
      </c>
      <c r="H24" s="47">
        <f>C24*$I$2-(4.659092*$D24/$D$47*0.906)</f>
        <v>0.20350419940184647</v>
      </c>
      <c r="I24" s="47">
        <f>C24*$I$3-(4.43075*$E24/$E$47*0.906)</f>
        <v>0.16758785469840898</v>
      </c>
      <c r="J24" s="83"/>
      <c r="K24" s="21"/>
    </row>
    <row r="25" spans="1:11">
      <c r="A25" s="99" t="s">
        <v>10</v>
      </c>
      <c r="B25" s="39" t="s">
        <v>107</v>
      </c>
      <c r="C25" s="102">
        <f>'ARB C&amp;T Table 9-4'!N53</f>
        <v>0.33170600670116585</v>
      </c>
      <c r="D25" s="40">
        <f>SUMIFS('LSE Demand Forecast'!$F:$F,'LSE Demand Forecast'!$C:$C,'Benchmarks_30 MMT'!$B25,'LSE Demand Forecast'!$D:$D,2030,'LSE Demand Forecast'!$A:$A,"SCE")</f>
        <v>53909.21204622573</v>
      </c>
      <c r="E25" s="40">
        <f>SUMIFS('LSE Demand Forecast'!$F:$F,'LSE Demand Forecast'!$C:$C,'Benchmarks_30 MMT'!$B25,'LSE Demand Forecast'!$D:$D,2035,'LSE Demand Forecast'!$A:$A,"SCE")</f>
        <v>55275.880262876046</v>
      </c>
      <c r="F25" s="74">
        <f>D25/SUM($D$25:$D$40)</f>
        <v>0.62002760327103856</v>
      </c>
      <c r="G25" s="50">
        <f t="shared" ref="G25:G40" si="4">E25/SUM($E$25:$E$40)</f>
        <v>0.62236524552965311</v>
      </c>
      <c r="H25" s="48">
        <f t="shared" ref="H25:H40" si="5">F25*($C$25*$I$2)-(4.659092*$D25/$D$47*0.906)</f>
        <v>4.9326479081864925</v>
      </c>
      <c r="I25" s="69">
        <f t="shared" ref="I25:I40" si="6">G25*($C$25*$I$3)-(4.43075*$E25/$E$47*0.906)</f>
        <v>3.9929908358941102</v>
      </c>
      <c r="J25" s="83"/>
      <c r="K25" s="21"/>
    </row>
    <row r="26" spans="1:11" ht="15" customHeight="1">
      <c r="A26" s="100"/>
      <c r="B26" s="41" t="s">
        <v>148</v>
      </c>
      <c r="C26" s="103"/>
      <c r="D26" s="42">
        <f>SUMIFS('LSE Demand Forecast'!$F:$F,'LSE Demand Forecast'!$C:$C,'Benchmarks_30 MMT'!$B26,'LSE Demand Forecast'!$D:$D,2030,'LSE Demand Forecast'!$A:$A,"SCE")</f>
        <v>13420.851030999998</v>
      </c>
      <c r="E26" s="42">
        <f>SUMIFS('LSE Demand Forecast'!$F:$F,'LSE Demand Forecast'!$C:$C,'Benchmarks_30 MMT'!$B26,'LSE Demand Forecast'!$D:$D,2035,'LSE Demand Forecast'!$A:$A,"SCE")</f>
        <v>13420.851030999998</v>
      </c>
      <c r="F26" s="73">
        <f t="shared" ref="F26:F40" si="7">D26/SUM($D$25:$D$40)</f>
        <v>0.15435762799636696</v>
      </c>
      <c r="G26" s="51">
        <f t="shared" si="4"/>
        <v>0.15110878754716039</v>
      </c>
      <c r="H26" s="56">
        <f t="shared" si="5"/>
        <v>1.2279966679420138</v>
      </c>
      <c r="I26" s="70">
        <f t="shared" si="6"/>
        <v>0.96948858926945514</v>
      </c>
      <c r="J26" s="83"/>
      <c r="K26" s="21"/>
    </row>
    <row r="27" spans="1:11" ht="15" customHeight="1">
      <c r="A27" s="100"/>
      <c r="B27" s="41" t="s">
        <v>94</v>
      </c>
      <c r="C27" s="103"/>
      <c r="D27" s="42">
        <f>SUMIFS('LSE Demand Forecast'!$F:$F,'LSE Demand Forecast'!$C:$C,'Benchmarks_30 MMT'!$B27,'LSE Demand Forecast'!$D:$D,2030,'LSE Demand Forecast'!$A:$A,"SCE")</f>
        <v>271.62</v>
      </c>
      <c r="E27" s="42">
        <f>SUMIFS('LSE Demand Forecast'!$F:$F,'LSE Demand Forecast'!$C:$C,'Benchmarks_30 MMT'!$B27,'LSE Demand Forecast'!$D:$D,2035,'LSE Demand Forecast'!$A:$A,"SCE")</f>
        <v>276.95999999999998</v>
      </c>
      <c r="F27" s="73">
        <f t="shared" si="7"/>
        <v>3.1239910807093737E-3</v>
      </c>
      <c r="G27" s="51">
        <f t="shared" si="4"/>
        <v>3.1183633364525306E-3</v>
      </c>
      <c r="H27" s="56">
        <f t="shared" si="5"/>
        <v>2.4853003298819634E-2</v>
      </c>
      <c r="I27" s="70">
        <f t="shared" si="6"/>
        <v>2.0006895171092696E-2</v>
      </c>
      <c r="J27" s="83"/>
      <c r="K27" s="21"/>
    </row>
    <row r="28" spans="1:11" ht="15" customHeight="1">
      <c r="A28" s="100"/>
      <c r="B28" s="41" t="s">
        <v>109</v>
      </c>
      <c r="C28" s="103"/>
      <c r="D28" s="42">
        <f>SUMIFS('LSE Demand Forecast'!$F:$F,'LSE Demand Forecast'!$C:$C,'Benchmarks_30 MMT'!$B28,'LSE Demand Forecast'!$D:$D,2030,'LSE Demand Forecast'!$A:$A,"SCE")</f>
        <v>0</v>
      </c>
      <c r="E28" s="42">
        <f>SUMIFS('LSE Demand Forecast'!$F:$F,'LSE Demand Forecast'!$C:$C,'Benchmarks_30 MMT'!$B28,'LSE Demand Forecast'!$D:$D,2035,'LSE Demand Forecast'!$A:$A,"SCE")</f>
        <v>0</v>
      </c>
      <c r="F28" s="73">
        <f t="shared" si="7"/>
        <v>0</v>
      </c>
      <c r="G28" s="51">
        <f t="shared" si="4"/>
        <v>0</v>
      </c>
      <c r="H28" s="56">
        <f t="shared" si="5"/>
        <v>0</v>
      </c>
      <c r="I28" s="70">
        <f t="shared" si="6"/>
        <v>0</v>
      </c>
      <c r="J28" s="83"/>
      <c r="K28" s="21"/>
    </row>
    <row r="29" spans="1:11" ht="15" customHeight="1">
      <c r="A29" s="100"/>
      <c r="B29" s="41" t="s">
        <v>82</v>
      </c>
      <c r="C29" s="103"/>
      <c r="D29" s="42">
        <f>SUMIFS('LSE Demand Forecast'!$F:$F,'LSE Demand Forecast'!$C:$C,'Benchmarks_30 MMT'!$B29,'LSE Demand Forecast'!$D:$D,2030,'LSE Demand Forecast'!$A:$A,"SCE")</f>
        <v>534.72</v>
      </c>
      <c r="E29" s="42">
        <f>SUMIFS('LSE Demand Forecast'!$F:$F,'LSE Demand Forecast'!$C:$C,'Benchmarks_30 MMT'!$B29,'LSE Demand Forecast'!$D:$D,2035,'LSE Demand Forecast'!$A:$A,"SCE")</f>
        <v>540.25</v>
      </c>
      <c r="F29" s="73">
        <f t="shared" si="7"/>
        <v>6.1499908352732361E-3</v>
      </c>
      <c r="G29" s="51">
        <f t="shared" si="4"/>
        <v>6.0828126535184849E-3</v>
      </c>
      <c r="H29" s="56">
        <f t="shared" si="5"/>
        <v>4.8926433708654869E-2</v>
      </c>
      <c r="I29" s="70">
        <f t="shared" si="6"/>
        <v>3.902630385681264E-2</v>
      </c>
      <c r="J29" s="83"/>
      <c r="K29" s="21"/>
    </row>
    <row r="30" spans="1:11" ht="15" customHeight="1">
      <c r="A30" s="100"/>
      <c r="B30" s="41" t="s">
        <v>95</v>
      </c>
      <c r="C30" s="103"/>
      <c r="D30" s="42">
        <f>SUMIFS('LSE Demand Forecast'!$F:$F,'LSE Demand Forecast'!$C:$C,'Benchmarks_30 MMT'!$B30,'LSE Demand Forecast'!$D:$D,2030,'LSE Demand Forecast'!$A:$A,"SCE")</f>
        <v>11466.83</v>
      </c>
      <c r="E30" s="42">
        <f>SUMIFS('LSE Demand Forecast'!$F:$F,'LSE Demand Forecast'!$C:$C,'Benchmarks_30 MMT'!$B30,'LSE Demand Forecast'!$D:$D,2035,'LSE Demand Forecast'!$A:$A,"SCE")</f>
        <v>11744.26</v>
      </c>
      <c r="F30" s="73">
        <f t="shared" si="7"/>
        <v>0.13188378854285643</v>
      </c>
      <c r="G30" s="51">
        <f t="shared" si="4"/>
        <v>0.13223162116466639</v>
      </c>
      <c r="H30" s="56">
        <f t="shared" si="5"/>
        <v>1.0492053744827476</v>
      </c>
      <c r="I30" s="70">
        <f t="shared" si="6"/>
        <v>0.848375861792523</v>
      </c>
      <c r="J30" s="83"/>
      <c r="K30" s="21"/>
    </row>
    <row r="31" spans="1:11" ht="15" customHeight="1">
      <c r="A31" s="100"/>
      <c r="B31" s="41" t="s">
        <v>96</v>
      </c>
      <c r="C31" s="103"/>
      <c r="D31" s="42">
        <f>SUMIFS('LSE Demand Forecast'!$F:$F,'LSE Demand Forecast'!$C:$C,'Benchmarks_30 MMT'!$B31,'LSE Demand Forecast'!$D:$D,2030,'LSE Demand Forecast'!$A:$A,"SCE")</f>
        <v>469.42</v>
      </c>
      <c r="E31" s="42">
        <f>SUMIFS('LSE Demand Forecast'!$F:$F,'LSE Demand Forecast'!$C:$C,'Benchmarks_30 MMT'!$B31,'LSE Demand Forecast'!$D:$D,2035,'LSE Demand Forecast'!$A:$A,"SCE")</f>
        <v>485</v>
      </c>
      <c r="F31" s="73">
        <f t="shared" si="7"/>
        <v>5.3989540280781761E-3</v>
      </c>
      <c r="G31" s="51">
        <f t="shared" si="4"/>
        <v>5.4607388004747157E-3</v>
      </c>
      <c r="H31" s="56">
        <f t="shared" si="5"/>
        <v>4.2951538209748598E-2</v>
      </c>
      <c r="I31" s="70">
        <f t="shared" si="6"/>
        <v>3.5035182546143698E-2</v>
      </c>
      <c r="J31" s="83"/>
      <c r="K31" s="21"/>
    </row>
    <row r="32" spans="1:11" ht="15" customHeight="1">
      <c r="A32" s="100"/>
      <c r="B32" s="41" t="s">
        <v>97</v>
      </c>
      <c r="C32" s="103"/>
      <c r="D32" s="42">
        <f>SUMIFS('LSE Demand Forecast'!$F:$F,'LSE Demand Forecast'!$C:$C,'Benchmarks_30 MMT'!$B32,'LSE Demand Forecast'!$D:$D,2030,'LSE Demand Forecast'!$A:$A,"SCE")</f>
        <v>640.31840828210943</v>
      </c>
      <c r="E32" s="42">
        <f>SUMIFS('LSE Demand Forecast'!$F:$F,'LSE Demand Forecast'!$C:$C,'Benchmarks_30 MMT'!$B32,'LSE Demand Forecast'!$D:$D,2035,'LSE Demand Forecast'!$A:$A,"SCE")</f>
        <v>660.24671627305099</v>
      </c>
      <c r="F32" s="73">
        <f t="shared" si="7"/>
        <v>7.3645129087966015E-3</v>
      </c>
      <c r="G32" s="51">
        <f t="shared" si="4"/>
        <v>7.4338863122438573E-3</v>
      </c>
      <c r="H32" s="56">
        <f t="shared" si="5"/>
        <v>5.8588599931265022E-2</v>
      </c>
      <c r="I32" s="70">
        <f t="shared" si="6"/>
        <v>4.7694565422924301E-2</v>
      </c>
      <c r="J32" s="83"/>
      <c r="K32" s="21"/>
    </row>
    <row r="33" spans="1:12" ht="15" customHeight="1">
      <c r="A33" s="100"/>
      <c r="B33" s="41" t="s">
        <v>98</v>
      </c>
      <c r="C33" s="103"/>
      <c r="D33" s="42">
        <f>SUMIFS('LSE Demand Forecast'!$F:$F,'LSE Demand Forecast'!$C:$C,'Benchmarks_30 MMT'!$B33,'LSE Demand Forecast'!$D:$D,2030,'LSE Demand Forecast'!$A:$A,"SCE")</f>
        <v>621.33000000000004</v>
      </c>
      <c r="E33" s="42">
        <f>SUMIFS('LSE Demand Forecast'!$F:$F,'LSE Demand Forecast'!$C:$C,'Benchmarks_30 MMT'!$B33,'LSE Demand Forecast'!$D:$D,2035,'LSE Demand Forecast'!$A:$A,"SCE")</f>
        <v>635.45000000000005</v>
      </c>
      <c r="F33" s="73">
        <f>D33/SUM($D$25:$D$40)</f>
        <v>7.1461209711256727E-3</v>
      </c>
      <c r="G33" s="51">
        <f t="shared" si="4"/>
        <v>7.1546937541477496E-3</v>
      </c>
      <c r="H33" s="56">
        <f t="shared" si="5"/>
        <v>5.6851176421675885E-2</v>
      </c>
      <c r="I33" s="70">
        <f t="shared" si="6"/>
        <v>4.5903312884426825E-2</v>
      </c>
      <c r="J33" s="83"/>
      <c r="K33" s="21"/>
    </row>
    <row r="34" spans="1:12" ht="15.75" customHeight="1">
      <c r="A34" s="100"/>
      <c r="B34" s="41" t="s">
        <v>99</v>
      </c>
      <c r="C34" s="103"/>
      <c r="D34" s="42">
        <f>SUMIFS('LSE Demand Forecast'!$F:$F,'LSE Demand Forecast'!$C:$C,'Benchmarks_30 MMT'!$B34,'LSE Demand Forecast'!$D:$D,2030,'LSE Demand Forecast'!$A:$A,"SCE")</f>
        <v>4136.5522388589725</v>
      </c>
      <c r="E34" s="42">
        <f>SUMIFS('LSE Demand Forecast'!$F:$F,'LSE Demand Forecast'!$C:$C,'Benchmarks_30 MMT'!$B34,'LSE Demand Forecast'!$D:$D,2035,'LSE Demand Forecast'!$A:$A,"SCE")</f>
        <v>4265.2615837147232</v>
      </c>
      <c r="F34" s="73">
        <f t="shared" si="7"/>
        <v>4.7575849713142701E-2</v>
      </c>
      <c r="G34" s="51">
        <f t="shared" si="4"/>
        <v>4.8023668916216962E-2</v>
      </c>
      <c r="H34" s="56">
        <f t="shared" si="5"/>
        <v>0.37849107738053822</v>
      </c>
      <c r="I34" s="70">
        <f t="shared" si="6"/>
        <v>0.30811179008762746</v>
      </c>
      <c r="J34" s="83"/>
      <c r="K34" s="21"/>
    </row>
    <row r="35" spans="1:12" ht="15.75" customHeight="1">
      <c r="A35" s="100"/>
      <c r="B35" s="41" t="s">
        <v>100</v>
      </c>
      <c r="C35" s="103"/>
      <c r="D35" s="42">
        <f>SUMIFS('LSE Demand Forecast'!$F:$F,'LSE Demand Forecast'!$C:$C,'Benchmarks_30 MMT'!$B35,'LSE Demand Forecast'!$D:$D,2030,'LSE Demand Forecast'!$A:$A,"SCE")</f>
        <v>237.21</v>
      </c>
      <c r="E35" s="42">
        <f>SUMIFS('LSE Demand Forecast'!$F:$F,'LSE Demand Forecast'!$C:$C,'Benchmarks_30 MMT'!$B35,'LSE Demand Forecast'!$D:$D,2035,'LSE Demand Forecast'!$A:$A,"SCE")</f>
        <v>243.51</v>
      </c>
      <c r="F35" s="73">
        <f t="shared" si="7"/>
        <v>2.7282303374385926E-3</v>
      </c>
      <c r="G35" s="51">
        <f t="shared" si="4"/>
        <v>2.7417412480486556E-3</v>
      </c>
      <c r="H35" s="56">
        <f t="shared" si="5"/>
        <v>2.1704517018308687E-2</v>
      </c>
      <c r="I35" s="70">
        <f t="shared" si="6"/>
        <v>1.7590551137755567E-2</v>
      </c>
      <c r="J35" s="83"/>
      <c r="K35" s="21"/>
    </row>
    <row r="36" spans="1:12" ht="15.75" customHeight="1">
      <c r="A36" s="100"/>
      <c r="B36" s="41" t="s">
        <v>101</v>
      </c>
      <c r="C36" s="103"/>
      <c r="D36" s="42">
        <f>SUMIFS('LSE Demand Forecast'!$F:$F,'LSE Demand Forecast'!$C:$C,'Benchmarks_30 MMT'!$B36,'LSE Demand Forecast'!$D:$D,2030,'LSE Demand Forecast'!$A:$A,"SCE")</f>
        <v>408.68</v>
      </c>
      <c r="E36" s="42">
        <f>SUMIFS('LSE Demand Forecast'!$F:$F,'LSE Demand Forecast'!$C:$C,'Benchmarks_30 MMT'!$B36,'LSE Demand Forecast'!$D:$D,2035,'LSE Demand Forecast'!$A:$A,"SCE")</f>
        <v>419.77</v>
      </c>
      <c r="F36" s="73">
        <f t="shared" si="7"/>
        <v>4.7003632827638123E-3</v>
      </c>
      <c r="G36" s="51">
        <f t="shared" si="4"/>
        <v>4.7262975799490133E-3</v>
      </c>
      <c r="H36" s="56">
        <f t="shared" si="5"/>
        <v>3.7393878904946651E-2</v>
      </c>
      <c r="I36" s="70">
        <f t="shared" si="6"/>
        <v>3.0323131087411831E-2</v>
      </c>
      <c r="J36" s="83"/>
      <c r="K36" s="21"/>
    </row>
    <row r="37" spans="1:12" ht="15.75" customHeight="1">
      <c r="A37" s="100"/>
      <c r="B37" s="43" t="s">
        <v>102</v>
      </c>
      <c r="C37" s="103"/>
      <c r="D37" s="42">
        <f>SUMIFS('LSE Demand Forecast'!$F:$F,'LSE Demand Forecast'!$C:$C,'Benchmarks_30 MMT'!$B37,'LSE Demand Forecast'!$D:$D,2030,'LSE Demand Forecast'!$A:$A,"SCE")</f>
        <v>293.58</v>
      </c>
      <c r="E37" s="42">
        <f>SUMIFS('LSE Demand Forecast'!$F:$F,'LSE Demand Forecast'!$C:$C,'Benchmarks_30 MMT'!$B37,'LSE Demand Forecast'!$D:$D,2035,'LSE Demand Forecast'!$A:$A,"SCE")</f>
        <v>298.85000000000002</v>
      </c>
      <c r="F37" s="73">
        <f t="shared" si="7"/>
        <v>3.3765602734506218E-3</v>
      </c>
      <c r="G37" s="51">
        <f t="shared" si="4"/>
        <v>3.3648284340657094E-3</v>
      </c>
      <c r="H37" s="56">
        <f t="shared" si="5"/>
        <v>2.6862324970427315E-2</v>
      </c>
      <c r="I37" s="70">
        <f t="shared" si="6"/>
        <v>2.1588173822505247E-2</v>
      </c>
      <c r="J37" s="83"/>
      <c r="K37" s="21"/>
    </row>
    <row r="38" spans="1:12" ht="15.75" customHeight="1">
      <c r="A38" s="100"/>
      <c r="B38" s="41" t="s">
        <v>103</v>
      </c>
      <c r="C38" s="103"/>
      <c r="D38" s="42">
        <f>SUMIFS('LSE Demand Forecast'!$F:$F,'LSE Demand Forecast'!$C:$C,'Benchmarks_30 MMT'!$B38,'LSE Demand Forecast'!$D:$D,2030,'LSE Demand Forecast'!$A:$A,"SCE")</f>
        <v>176.85</v>
      </c>
      <c r="E38" s="42">
        <f>SUMIFS('LSE Demand Forecast'!$F:$F,'LSE Demand Forecast'!$C:$C,'Benchmarks_30 MMT'!$B38,'LSE Demand Forecast'!$D:$D,2035,'LSE Demand Forecast'!$A:$A,"SCE")</f>
        <v>180.19</v>
      </c>
      <c r="F38" s="73">
        <f t="shared" si="7"/>
        <v>2.0340100972809539E-3</v>
      </c>
      <c r="G38" s="51">
        <f t="shared" si="4"/>
        <v>2.0288052050670908E-3</v>
      </c>
      <c r="H38" s="56">
        <f t="shared" si="5"/>
        <v>1.618162739634877E-2</v>
      </c>
      <c r="I38" s="70">
        <f t="shared" si="6"/>
        <v>1.3016473284514704E-2</v>
      </c>
      <c r="J38" s="83"/>
      <c r="K38" s="21"/>
    </row>
    <row r="39" spans="1:12" ht="15.75" customHeight="1">
      <c r="A39" s="100"/>
      <c r="B39" s="41" t="s">
        <v>104</v>
      </c>
      <c r="C39" s="103"/>
      <c r="D39" s="42">
        <f>SUMIFS('LSE Demand Forecast'!$F:$F,'LSE Demand Forecast'!$C:$C,'Benchmarks_30 MMT'!$B39,'LSE Demand Forecast'!$D:$D,2030,'LSE Demand Forecast'!$A:$A,"SCE")</f>
        <v>359.29730663320453</v>
      </c>
      <c r="E39" s="42">
        <f>SUMIFS('LSE Demand Forecast'!$F:$F,'LSE Demand Forecast'!$C:$C,'Benchmarks_30 MMT'!$B39,'LSE Demand Forecast'!$D:$D,2035,'LSE Demand Forecast'!$A:$A,"SCE")</f>
        <v>369.34143713618471</v>
      </c>
      <c r="F39" s="73">
        <f t="shared" si="7"/>
        <v>4.1323966616781966E-3</v>
      </c>
      <c r="G39" s="51">
        <f t="shared" si="4"/>
        <v>4.158509518335375E-3</v>
      </c>
      <c r="H39" s="56">
        <f t="shared" si="5"/>
        <v>3.2875403677976742E-2</v>
      </c>
      <c r="I39" s="70">
        <f t="shared" si="6"/>
        <v>2.668029829262121E-2</v>
      </c>
      <c r="J39" s="83"/>
      <c r="K39" s="21"/>
    </row>
    <row r="40" spans="1:12" ht="15.75" customHeight="1" thickBot="1">
      <c r="A40" s="101"/>
      <c r="B40" s="77" t="s">
        <v>110</v>
      </c>
      <c r="C40" s="104"/>
      <c r="D40" s="45">
        <f>SUMIFS('LSE Demand Forecast'!$F:$F,'LSE Demand Forecast'!$C:$C,'Benchmarks_30 MMT'!$B40,'LSE Demand Forecast'!$D:$D,2030,'LSE Demand Forecast'!$A:$A,"SCE")</f>
        <v>0</v>
      </c>
      <c r="E40" s="45">
        <f>SUMIFS('LSE Demand Forecast'!$F:$F,'LSE Demand Forecast'!$C:$C,'Benchmarks_30 MMT'!$B40,'LSE Demand Forecast'!$D:$D,2035,'LSE Demand Forecast'!$A:$A,"SCE")</f>
        <v>0</v>
      </c>
      <c r="F40" s="78">
        <f t="shared" si="7"/>
        <v>0</v>
      </c>
      <c r="G40" s="80">
        <f t="shared" si="4"/>
        <v>0</v>
      </c>
      <c r="H40" s="49">
        <f t="shared" si="5"/>
        <v>0</v>
      </c>
      <c r="I40" s="71">
        <f t="shared" si="6"/>
        <v>0</v>
      </c>
      <c r="J40" s="83"/>
      <c r="K40" s="21"/>
    </row>
    <row r="41" spans="1:12" ht="16">
      <c r="A41" s="99" t="s">
        <v>11</v>
      </c>
      <c r="B41" s="79" t="s">
        <v>108</v>
      </c>
      <c r="C41" s="106">
        <f>'ARB C&amp;T Table 9-4'!N51</f>
        <v>8.8426808213104849E-2</v>
      </c>
      <c r="D41" s="40">
        <f>SUMIFS('LSE Demand Forecast'!$F:$F,'LSE Demand Forecast'!$C:$C,'Benchmarks_30 MMT'!$B41,'LSE Demand Forecast'!$D:$D,2030,'LSE Demand Forecast'!$A:$A,"SDGE")</f>
        <v>3694.019381530421</v>
      </c>
      <c r="E41" s="40">
        <f>SUMIFS('LSE Demand Forecast'!$F:$F,'LSE Demand Forecast'!$C:$C,'Benchmarks_30 MMT'!$B41,'LSE Demand Forecast'!$D:$D,2035,'LSE Demand Forecast'!$A:$A,"SDGE")</f>
        <v>3787.4128717651183</v>
      </c>
      <c r="F41" s="74">
        <f>D41/SUM(D$41:D$46)</f>
        <v>0.2104186524009429</v>
      </c>
      <c r="G41" s="50">
        <f>E41/SUM(E41:E46)</f>
        <v>0.21070810521712022</v>
      </c>
      <c r="H41" s="48">
        <f>F41*($C$41*$I$2)-(4.659092*$D41/$D$47*0.906)</f>
        <v>0.47341201370894243</v>
      </c>
      <c r="I41" s="69">
        <f>G41*($C$41*$I$3)-(4.43075*$E41/$E$47*0.906)</f>
        <v>0.38577213022979973</v>
      </c>
      <c r="J41" s="83"/>
      <c r="K41" s="21"/>
    </row>
    <row r="42" spans="1:12">
      <c r="A42" s="100"/>
      <c r="B42" s="41" t="s">
        <v>149</v>
      </c>
      <c r="C42" s="107"/>
      <c r="D42" s="122">
        <f>SUMIFS('LSE Demand Forecast'!$F:$F,'LSE Demand Forecast'!$C:$C,'Benchmarks_30 MMT'!$B42,'LSE Demand Forecast'!$D:$D,2030,'LSE Demand Forecast'!$A:$A,"SDGE")</f>
        <v>3939.9999999999995</v>
      </c>
      <c r="E42" s="122">
        <f>SUMIFS('LSE Demand Forecast'!$F:$F,'LSE Demand Forecast'!$C:$C,'Benchmarks_30 MMT'!$B42,'LSE Demand Forecast'!$D:$D,2035,'LSE Demand Forecast'!$A:$A,"SDGE")</f>
        <v>3939.9999999999995</v>
      </c>
      <c r="F42" s="73">
        <f t="shared" ref="F42:F46" si="8">D42/SUM(D$41:D$46)</f>
        <v>0.22443019508907996</v>
      </c>
      <c r="G42" s="51">
        <f t="shared" ref="G42:G43" si="9">E42/SUM($E$41:$E$46)</f>
        <v>0.21919710437287096</v>
      </c>
      <c r="H42" s="56">
        <f>F42*($C$41*$I$2)-(4.659092*$D42/$D$47*0.906)</f>
        <v>0.50493599014103407</v>
      </c>
      <c r="I42" s="70">
        <f>G42*($C$41*$I$3)-(4.43075*$E42/$E$47*0.906)</f>
        <v>0.40131410135833545</v>
      </c>
      <c r="J42" s="83"/>
      <c r="K42" s="21"/>
    </row>
    <row r="43" spans="1:12">
      <c r="A43" s="100"/>
      <c r="B43" s="41" t="s">
        <v>105</v>
      </c>
      <c r="C43" s="107"/>
      <c r="D43" s="122">
        <f>SUMIFS('LSE Demand Forecast'!$F:$F,'LSE Demand Forecast'!$C:$C,'Benchmarks_30 MMT'!$B43,'LSE Demand Forecast'!$D:$D,2030,'LSE Demand Forecast'!$A:$A,"SDGE")</f>
        <v>1538.8252728198493</v>
      </c>
      <c r="E43" s="122">
        <f>SUMIFS('LSE Demand Forecast'!$F:$F,'LSE Demand Forecast'!$C:$C,'Benchmarks_30 MMT'!$B43,'LSE Demand Forecast'!$D:$D,2035,'LSE Demand Forecast'!$A:$A,"SDGE")</f>
        <v>1589.3451582561545</v>
      </c>
      <c r="F43" s="73">
        <f t="shared" si="8"/>
        <v>8.765453202714861E-2</v>
      </c>
      <c r="G43" s="51">
        <f t="shared" si="9"/>
        <v>8.8421283385480068E-2</v>
      </c>
      <c r="H43" s="56">
        <f>F43*($C$41*$I$2)-(4.659092*$D43/$D$47*0.906)</f>
        <v>0.19721021898105009</v>
      </c>
      <c r="I43" s="70">
        <f>G43*($C$41*$I$3)-(4.43075*$E43/$E$47*0.906)</f>
        <v>0.16188492993243406</v>
      </c>
      <c r="J43" s="83"/>
      <c r="K43" s="21"/>
    </row>
    <row r="44" spans="1:12">
      <c r="A44" s="100"/>
      <c r="B44" s="41" t="s">
        <v>99</v>
      </c>
      <c r="C44" s="107"/>
      <c r="D44" s="122">
        <f>SUMIFS('LSE Demand Forecast'!$F:$F,'LSE Demand Forecast'!$C:$C,'Benchmarks_30 MMT'!$B44,'LSE Demand Forecast'!$D:$D,2030,'LSE Demand Forecast'!$A:$A,"SDGE")</f>
        <v>175.34534564973072</v>
      </c>
      <c r="E44" s="122">
        <f>SUMIFS('LSE Demand Forecast'!$F:$F,'LSE Demand Forecast'!$C:$C,'Benchmarks_30 MMT'!$B44,'LSE Demand Forecast'!$D:$D,2035,'LSE Demand Forecast'!$A:$A,"SDGE")</f>
        <v>181.10196997872731</v>
      </c>
      <c r="F44" s="73">
        <f t="shared" ref="F44" si="10">D44/SUM(D$41:D$46)</f>
        <v>9.988017800033307E-3</v>
      </c>
      <c r="G44" s="51">
        <f t="shared" ref="G44" si="11">E44/SUM($E$41:$E$46)</f>
        <v>1.0075387668923765E-2</v>
      </c>
      <c r="H44" s="56">
        <f>F44*($C$41*$I$2)-(4.659092*$D44/$D$47*0.906)</f>
        <v>2.2471618203621483E-2</v>
      </c>
      <c r="I44" s="70">
        <f>G44*($C$41*$I$3)-(4.43075*$E44/$E$47*0.906)</f>
        <v>1.8446389425440912E-2</v>
      </c>
      <c r="J44" s="83"/>
      <c r="K44" s="21"/>
    </row>
    <row r="45" spans="1:12">
      <c r="A45" s="100"/>
      <c r="B45" s="41" t="s">
        <v>111</v>
      </c>
      <c r="C45" s="107"/>
      <c r="D45" s="122">
        <f>SUMIFS('LSE Demand Forecast'!$F:$F,'LSE Demand Forecast'!$C:$C,'Benchmarks_30 MMT'!$B45,'LSE Demand Forecast'!$D:$D,2030,'LSE Demand Forecast'!$A:$A,"SDGE")</f>
        <v>0</v>
      </c>
      <c r="E45" s="122">
        <f>SUMIFS('LSE Demand Forecast'!$F:$F,'LSE Demand Forecast'!$C:$C,'Benchmarks_30 MMT'!$B45,'LSE Demand Forecast'!$D:$D,2035,'LSE Demand Forecast'!$A:$A,"SDGE")</f>
        <v>0</v>
      </c>
      <c r="F45" s="73">
        <f t="shared" si="8"/>
        <v>0</v>
      </c>
      <c r="G45" s="51">
        <f>E45/SUM($E$41:$E$46)</f>
        <v>0</v>
      </c>
      <c r="H45" s="56">
        <f>F45*($C$41*$I$2)-(4.659092*$D45/$D$47*0.906)</f>
        <v>0</v>
      </c>
      <c r="I45" s="70">
        <f>G45*($C$41*$I$3)-(4.43075*$E45/$E$47*0.906)</f>
        <v>0</v>
      </c>
      <c r="J45" s="83"/>
      <c r="K45" s="21"/>
    </row>
    <row r="46" spans="1:12" ht="15.75" customHeight="1" thickBot="1">
      <c r="A46" s="105"/>
      <c r="B46" s="44" t="s">
        <v>112</v>
      </c>
      <c r="C46" s="108"/>
      <c r="D46" s="124">
        <f>SUMIFS('LSE Demand Forecast'!$F:$F,'LSE Demand Forecast'!$C:$C,'Benchmarks_30 MMT'!$B46,'LSE Demand Forecast'!$D:$D,2030,'LSE Demand Forecast'!$A:$A,"SDGE")</f>
        <v>8207.3799999999992</v>
      </c>
      <c r="E46" s="124">
        <f>SUMIFS('LSE Demand Forecast'!$F:$F,'LSE Demand Forecast'!$C:$C,'Benchmarks_30 MMT'!$B46,'LSE Demand Forecast'!$D:$D,2035,'LSE Demand Forecast'!$A:$A,"SDGE")</f>
        <v>8476.83</v>
      </c>
      <c r="F46" s="75">
        <f t="shared" si="8"/>
        <v>0.4675086026827952</v>
      </c>
      <c r="G46" s="52">
        <f>E46/SUM($E41:$E46)</f>
        <v>0.47159811935560503</v>
      </c>
      <c r="H46" s="49">
        <f>F46*($C$41*$I$2)-(4.659092*$D46/$D$47*0.906)</f>
        <v>1.0518278037471367</v>
      </c>
      <c r="I46" s="76">
        <f>G46*($C$41*$I$3)-(4.43075*$E46/$E$47*0.906)</f>
        <v>0.86341914056278635</v>
      </c>
      <c r="J46" s="83"/>
      <c r="K46" s="21"/>
    </row>
    <row r="47" spans="1:12">
      <c r="A47" s="22" t="s">
        <v>12</v>
      </c>
      <c r="B47" s="23"/>
      <c r="C47" s="24">
        <f>SUM(C8:C46)</f>
        <v>0.76909720742998533</v>
      </c>
      <c r="D47" s="25">
        <f>SUM(D8:D46)</f>
        <v>183906.43317578823</v>
      </c>
      <c r="E47" s="25">
        <f>SUM(E8:E46)</f>
        <v>189964.99115260268</v>
      </c>
      <c r="F47" s="26"/>
      <c r="G47" s="26"/>
      <c r="H47" s="27">
        <f>SUM(H8:H46)</f>
        <v>18.851778870899555</v>
      </c>
      <c r="I47" s="27">
        <f>SUM(I8:I46)</f>
        <v>15.213170685749636</v>
      </c>
      <c r="J47" s="83"/>
      <c r="K47" s="12"/>
    </row>
    <row r="48" spans="1:12">
      <c r="D48" s="21"/>
      <c r="E48" s="21"/>
      <c r="F48" s="12"/>
      <c r="G48" s="12"/>
      <c r="H48" s="82"/>
      <c r="I48" s="82"/>
      <c r="J48" s="83"/>
      <c r="K48" s="12"/>
      <c r="L48" s="12"/>
    </row>
    <row r="51" spans="9:9">
      <c r="I51" s="35"/>
    </row>
    <row r="52" spans="9:9">
      <c r="I52" s="36"/>
    </row>
  </sheetData>
  <mergeCells count="14">
    <mergeCell ref="G6:G7"/>
    <mergeCell ref="H6:H7"/>
    <mergeCell ref="I6:I7"/>
    <mergeCell ref="A41:A46"/>
    <mergeCell ref="C41:C46"/>
    <mergeCell ref="E6:E7"/>
    <mergeCell ref="F6:F7"/>
    <mergeCell ref="D6:D7"/>
    <mergeCell ref="A6:A7"/>
    <mergeCell ref="C6:C7"/>
    <mergeCell ref="A10:A23"/>
    <mergeCell ref="C10:C23"/>
    <mergeCell ref="A25:A40"/>
    <mergeCell ref="C25:C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030B-D5BB-1446-9CA2-279CFF5A049E}">
  <dimension ref="A1:H472"/>
  <sheetViews>
    <sheetView workbookViewId="0">
      <selection sqref="A1:F1"/>
    </sheetView>
  </sheetViews>
  <sheetFormatPr baseColWidth="10" defaultRowHeight="15"/>
  <cols>
    <col min="1" max="1" width="21.1640625" bestFit="1" customWidth="1"/>
    <col min="2" max="2" width="12.6640625" bestFit="1" customWidth="1"/>
    <col min="3" max="3" width="33.5" bestFit="1" customWidth="1"/>
    <col min="6" max="6" width="26.83203125" bestFit="1" customWidth="1"/>
  </cols>
  <sheetData>
    <row r="1" spans="1:6" ht="19">
      <c r="A1" s="115" t="s">
        <v>152</v>
      </c>
      <c r="B1" s="115"/>
      <c r="C1" s="115"/>
      <c r="D1" s="115"/>
      <c r="E1" s="115"/>
      <c r="F1" s="115"/>
    </row>
    <row r="2" spans="1:6">
      <c r="A2" s="116" t="s">
        <v>151</v>
      </c>
      <c r="B2" s="116"/>
      <c r="C2" s="116"/>
      <c r="D2" s="116"/>
      <c r="E2" s="116"/>
      <c r="F2" s="116"/>
    </row>
    <row r="3" spans="1:6">
      <c r="A3" s="92"/>
    </row>
    <row r="4" spans="1:6" ht="16">
      <c r="A4" s="84" t="s">
        <v>71</v>
      </c>
      <c r="B4" s="84" t="s">
        <v>141</v>
      </c>
      <c r="C4" s="84" t="s">
        <v>72</v>
      </c>
      <c r="D4" s="84" t="s">
        <v>73</v>
      </c>
      <c r="E4" s="84" t="s">
        <v>74</v>
      </c>
      <c r="F4" s="58" t="s">
        <v>75</v>
      </c>
    </row>
    <row r="5" spans="1:6" ht="16">
      <c r="A5" s="85" t="s">
        <v>76</v>
      </c>
      <c r="B5" s="85"/>
      <c r="C5" s="85" t="s">
        <v>147</v>
      </c>
      <c r="D5" s="85">
        <v>2023</v>
      </c>
      <c r="E5" s="85" t="s">
        <v>77</v>
      </c>
      <c r="F5" s="86">
        <v>11393.000000000002</v>
      </c>
    </row>
    <row r="6" spans="1:6" ht="16">
      <c r="A6" s="85" t="s">
        <v>76</v>
      </c>
      <c r="B6" s="85"/>
      <c r="C6" s="85" t="s">
        <v>147</v>
      </c>
      <c r="D6" s="85">
        <v>2024</v>
      </c>
      <c r="E6" s="85" t="s">
        <v>77</v>
      </c>
      <c r="F6" s="86">
        <v>11393.000000000002</v>
      </c>
    </row>
    <row r="7" spans="1:6" ht="16">
      <c r="A7" s="85" t="s">
        <v>76</v>
      </c>
      <c r="B7" s="85"/>
      <c r="C7" s="85" t="s">
        <v>147</v>
      </c>
      <c r="D7" s="85">
        <v>2025</v>
      </c>
      <c r="E7" s="85" t="s">
        <v>77</v>
      </c>
      <c r="F7" s="86">
        <v>11393.000000000002</v>
      </c>
    </row>
    <row r="8" spans="1:6" ht="16">
      <c r="A8" s="85" t="s">
        <v>76</v>
      </c>
      <c r="B8" s="85"/>
      <c r="C8" s="85" t="s">
        <v>147</v>
      </c>
      <c r="D8" s="85">
        <v>2026</v>
      </c>
      <c r="E8" s="85" t="s">
        <v>77</v>
      </c>
      <c r="F8" s="86">
        <v>11393.000000000002</v>
      </c>
    </row>
    <row r="9" spans="1:6" ht="16">
      <c r="A9" s="85" t="s">
        <v>76</v>
      </c>
      <c r="B9" s="85"/>
      <c r="C9" s="85" t="s">
        <v>147</v>
      </c>
      <c r="D9" s="85">
        <v>2027</v>
      </c>
      <c r="E9" s="85" t="s">
        <v>77</v>
      </c>
      <c r="F9" s="86">
        <v>11393.000000000002</v>
      </c>
    </row>
    <row r="10" spans="1:6" ht="16">
      <c r="A10" s="85" t="s">
        <v>76</v>
      </c>
      <c r="B10" s="85"/>
      <c r="C10" s="85" t="s">
        <v>147</v>
      </c>
      <c r="D10" s="85">
        <v>2028</v>
      </c>
      <c r="E10" s="85" t="s">
        <v>77</v>
      </c>
      <c r="F10" s="86">
        <v>11393.000000000002</v>
      </c>
    </row>
    <row r="11" spans="1:6" ht="16">
      <c r="A11" s="85" t="s">
        <v>76</v>
      </c>
      <c r="B11" s="85"/>
      <c r="C11" s="85" t="s">
        <v>147</v>
      </c>
      <c r="D11" s="85">
        <v>2029</v>
      </c>
      <c r="E11" s="85" t="s">
        <v>77</v>
      </c>
      <c r="F11" s="86">
        <v>11393.000000000002</v>
      </c>
    </row>
    <row r="12" spans="1:6" ht="16">
      <c r="A12" s="85" t="s">
        <v>76</v>
      </c>
      <c r="B12" s="85"/>
      <c r="C12" s="85" t="s">
        <v>147</v>
      </c>
      <c r="D12" s="85">
        <v>2030</v>
      </c>
      <c r="E12" s="85" t="s">
        <v>77</v>
      </c>
      <c r="F12" s="86">
        <v>11393.000000000002</v>
      </c>
    </row>
    <row r="13" spans="1:6" ht="16">
      <c r="A13" s="85" t="s">
        <v>76</v>
      </c>
      <c r="B13" s="85"/>
      <c r="C13" s="85" t="s">
        <v>147</v>
      </c>
      <c r="D13" s="85">
        <v>2031</v>
      </c>
      <c r="E13" s="85" t="s">
        <v>77</v>
      </c>
      <c r="F13" s="86">
        <v>11393.000000000002</v>
      </c>
    </row>
    <row r="14" spans="1:6" ht="16">
      <c r="A14" s="85" t="s">
        <v>76</v>
      </c>
      <c r="B14" s="85"/>
      <c r="C14" s="85" t="s">
        <v>147</v>
      </c>
      <c r="D14" s="85">
        <v>2032</v>
      </c>
      <c r="E14" s="85" t="s">
        <v>77</v>
      </c>
      <c r="F14" s="86">
        <v>11393.000000000002</v>
      </c>
    </row>
    <row r="15" spans="1:6" ht="16">
      <c r="A15" s="85" t="s">
        <v>76</v>
      </c>
      <c r="B15" s="85"/>
      <c r="C15" s="85" t="s">
        <v>147</v>
      </c>
      <c r="D15" s="85">
        <v>2033</v>
      </c>
      <c r="E15" s="85" t="s">
        <v>77</v>
      </c>
      <c r="F15" s="86">
        <v>11393.000000000002</v>
      </c>
    </row>
    <row r="16" spans="1:6" ht="16">
      <c r="A16" s="85" t="s">
        <v>76</v>
      </c>
      <c r="B16" s="85"/>
      <c r="C16" s="85" t="s">
        <v>147</v>
      </c>
      <c r="D16" s="85">
        <v>2034</v>
      </c>
      <c r="E16" s="85" t="s">
        <v>77</v>
      </c>
      <c r="F16" s="86">
        <v>11393.000000000002</v>
      </c>
    </row>
    <row r="17" spans="1:8" ht="16">
      <c r="A17" s="85" t="s">
        <v>76</v>
      </c>
      <c r="B17" s="85"/>
      <c r="C17" s="85" t="s">
        <v>147</v>
      </c>
      <c r="D17" s="85">
        <v>2035</v>
      </c>
      <c r="E17" s="85" t="s">
        <v>77</v>
      </c>
      <c r="F17" s="86">
        <v>11393.000000000002</v>
      </c>
    </row>
    <row r="18" spans="1:8" ht="16">
      <c r="A18" s="85" t="s">
        <v>17</v>
      </c>
      <c r="B18" s="85"/>
      <c r="C18" s="85" t="s">
        <v>148</v>
      </c>
      <c r="D18" s="85">
        <v>2023</v>
      </c>
      <c r="E18" s="85" t="s">
        <v>77</v>
      </c>
      <c r="F18" s="86">
        <v>13420.851030999998</v>
      </c>
    </row>
    <row r="19" spans="1:8" ht="16">
      <c r="A19" s="85" t="s">
        <v>17</v>
      </c>
      <c r="B19" s="85"/>
      <c r="C19" s="85" t="s">
        <v>148</v>
      </c>
      <c r="D19" s="85">
        <v>2024</v>
      </c>
      <c r="E19" s="85" t="s">
        <v>77</v>
      </c>
      <c r="F19" s="86">
        <v>13420.851030999998</v>
      </c>
      <c r="H19" s="93"/>
    </row>
    <row r="20" spans="1:8" ht="16">
      <c r="A20" s="85" t="s">
        <v>17</v>
      </c>
      <c r="B20" s="85"/>
      <c r="C20" s="85" t="s">
        <v>148</v>
      </c>
      <c r="D20" s="85">
        <v>2025</v>
      </c>
      <c r="E20" s="85" t="s">
        <v>77</v>
      </c>
      <c r="F20" s="86">
        <v>13420.851030999998</v>
      </c>
    </row>
    <row r="21" spans="1:8" ht="16">
      <c r="A21" s="85" t="s">
        <v>17</v>
      </c>
      <c r="B21" s="85"/>
      <c r="C21" s="85" t="s">
        <v>148</v>
      </c>
      <c r="D21" s="85">
        <v>2026</v>
      </c>
      <c r="E21" s="85" t="s">
        <v>77</v>
      </c>
      <c r="F21" s="86">
        <v>13420.851030999998</v>
      </c>
    </row>
    <row r="22" spans="1:8" ht="16">
      <c r="A22" s="85" t="s">
        <v>17</v>
      </c>
      <c r="B22" s="85"/>
      <c r="C22" s="85" t="s">
        <v>148</v>
      </c>
      <c r="D22" s="85">
        <v>2027</v>
      </c>
      <c r="E22" s="85" t="s">
        <v>77</v>
      </c>
      <c r="F22" s="86">
        <v>13420.851030999998</v>
      </c>
    </row>
    <row r="23" spans="1:8" ht="16">
      <c r="A23" s="85" t="s">
        <v>17</v>
      </c>
      <c r="B23" s="85"/>
      <c r="C23" s="85" t="s">
        <v>148</v>
      </c>
      <c r="D23" s="85">
        <v>2028</v>
      </c>
      <c r="E23" s="85" t="s">
        <v>77</v>
      </c>
      <c r="F23" s="86">
        <v>13420.851030999998</v>
      </c>
    </row>
    <row r="24" spans="1:8" ht="16">
      <c r="A24" s="85" t="s">
        <v>17</v>
      </c>
      <c r="B24" s="85"/>
      <c r="C24" s="85" t="s">
        <v>148</v>
      </c>
      <c r="D24" s="85">
        <v>2029</v>
      </c>
      <c r="E24" s="85" t="s">
        <v>77</v>
      </c>
      <c r="F24" s="86">
        <v>13420.851030999998</v>
      </c>
    </row>
    <row r="25" spans="1:8" ht="16">
      <c r="A25" s="85" t="s">
        <v>17</v>
      </c>
      <c r="B25" s="85"/>
      <c r="C25" s="85" t="s">
        <v>148</v>
      </c>
      <c r="D25" s="85">
        <v>2030</v>
      </c>
      <c r="E25" s="85" t="s">
        <v>77</v>
      </c>
      <c r="F25" s="86">
        <v>13420.851030999998</v>
      </c>
    </row>
    <row r="26" spans="1:8" ht="16">
      <c r="A26" s="85" t="s">
        <v>17</v>
      </c>
      <c r="B26" s="85"/>
      <c r="C26" s="85" t="s">
        <v>148</v>
      </c>
      <c r="D26" s="85">
        <v>2031</v>
      </c>
      <c r="E26" s="85" t="s">
        <v>77</v>
      </c>
      <c r="F26" s="86">
        <v>13420.851030999998</v>
      </c>
    </row>
    <row r="27" spans="1:8" ht="16">
      <c r="A27" s="85" t="s">
        <v>17</v>
      </c>
      <c r="B27" s="85"/>
      <c r="C27" s="85" t="s">
        <v>148</v>
      </c>
      <c r="D27" s="85">
        <v>2032</v>
      </c>
      <c r="E27" s="85" t="s">
        <v>77</v>
      </c>
      <c r="F27" s="86">
        <v>13420.851030999998</v>
      </c>
    </row>
    <row r="28" spans="1:8" ht="16">
      <c r="A28" s="85" t="s">
        <v>17</v>
      </c>
      <c r="B28" s="85"/>
      <c r="C28" s="85" t="s">
        <v>148</v>
      </c>
      <c r="D28" s="85">
        <v>2033</v>
      </c>
      <c r="E28" s="85" t="s">
        <v>77</v>
      </c>
      <c r="F28" s="86">
        <v>13420.851030999998</v>
      </c>
    </row>
    <row r="29" spans="1:8" ht="16">
      <c r="A29" s="85" t="s">
        <v>17</v>
      </c>
      <c r="B29" s="85"/>
      <c r="C29" s="85" t="s">
        <v>148</v>
      </c>
      <c r="D29" s="85">
        <v>2034</v>
      </c>
      <c r="E29" s="85" t="s">
        <v>77</v>
      </c>
      <c r="F29" s="86">
        <v>13420.851030999998</v>
      </c>
    </row>
    <row r="30" spans="1:8" ht="16">
      <c r="A30" s="85" t="s">
        <v>17</v>
      </c>
      <c r="B30" s="85"/>
      <c r="C30" s="85" t="s">
        <v>148</v>
      </c>
      <c r="D30" s="85">
        <v>2035</v>
      </c>
      <c r="E30" s="85" t="s">
        <v>77</v>
      </c>
      <c r="F30" s="86">
        <v>13420.851030999998</v>
      </c>
    </row>
    <row r="31" spans="1:8" ht="16">
      <c r="A31" s="85" t="s">
        <v>78</v>
      </c>
      <c r="B31" s="85"/>
      <c r="C31" s="85" t="s">
        <v>149</v>
      </c>
      <c r="D31" s="85">
        <v>2023</v>
      </c>
      <c r="E31" s="85" t="s">
        <v>77</v>
      </c>
      <c r="F31" s="86">
        <v>3939.9999999999995</v>
      </c>
    </row>
    <row r="32" spans="1:8" ht="16">
      <c r="A32" s="85" t="s">
        <v>78</v>
      </c>
      <c r="B32" s="85"/>
      <c r="C32" s="85" t="s">
        <v>149</v>
      </c>
      <c r="D32" s="85">
        <v>2024</v>
      </c>
      <c r="E32" s="85" t="s">
        <v>77</v>
      </c>
      <c r="F32" s="86">
        <v>3939.9999999999995</v>
      </c>
    </row>
    <row r="33" spans="1:6" ht="16">
      <c r="A33" s="85" t="s">
        <v>78</v>
      </c>
      <c r="B33" s="85"/>
      <c r="C33" s="85" t="s">
        <v>149</v>
      </c>
      <c r="D33" s="85">
        <v>2025</v>
      </c>
      <c r="E33" s="85" t="s">
        <v>77</v>
      </c>
      <c r="F33" s="86">
        <v>3939.9999999999995</v>
      </c>
    </row>
    <row r="34" spans="1:6" ht="16">
      <c r="A34" s="85" t="s">
        <v>78</v>
      </c>
      <c r="B34" s="85"/>
      <c r="C34" s="85" t="s">
        <v>149</v>
      </c>
      <c r="D34" s="85">
        <v>2026</v>
      </c>
      <c r="E34" s="85" t="s">
        <v>77</v>
      </c>
      <c r="F34" s="86">
        <v>3939.9999999999995</v>
      </c>
    </row>
    <row r="35" spans="1:6" ht="16">
      <c r="A35" s="85" t="s">
        <v>78</v>
      </c>
      <c r="B35" s="85"/>
      <c r="C35" s="85" t="s">
        <v>149</v>
      </c>
      <c r="D35" s="85">
        <v>2027</v>
      </c>
      <c r="E35" s="85" t="s">
        <v>77</v>
      </c>
      <c r="F35" s="86">
        <v>3939.9999999999995</v>
      </c>
    </row>
    <row r="36" spans="1:6" ht="16">
      <c r="A36" s="85" t="s">
        <v>78</v>
      </c>
      <c r="B36" s="85"/>
      <c r="C36" s="85" t="s">
        <v>149</v>
      </c>
      <c r="D36" s="85">
        <v>2028</v>
      </c>
      <c r="E36" s="85" t="s">
        <v>77</v>
      </c>
      <c r="F36" s="86">
        <v>3939.9999999999995</v>
      </c>
    </row>
    <row r="37" spans="1:6" ht="16">
      <c r="A37" s="85" t="s">
        <v>78</v>
      </c>
      <c r="B37" s="85"/>
      <c r="C37" s="85" t="s">
        <v>149</v>
      </c>
      <c r="D37" s="85">
        <v>2029</v>
      </c>
      <c r="E37" s="85" t="s">
        <v>77</v>
      </c>
      <c r="F37" s="86">
        <v>3939.9999999999995</v>
      </c>
    </row>
    <row r="38" spans="1:6" ht="16">
      <c r="A38" s="85" t="s">
        <v>78</v>
      </c>
      <c r="B38" s="85"/>
      <c r="C38" s="85" t="s">
        <v>149</v>
      </c>
      <c r="D38" s="85">
        <v>2030</v>
      </c>
      <c r="E38" s="85" t="s">
        <v>77</v>
      </c>
      <c r="F38" s="86">
        <v>3939.9999999999995</v>
      </c>
    </row>
    <row r="39" spans="1:6" ht="16">
      <c r="A39" s="85" t="s">
        <v>78</v>
      </c>
      <c r="B39" s="85"/>
      <c r="C39" s="85" t="s">
        <v>149</v>
      </c>
      <c r="D39" s="85">
        <v>2031</v>
      </c>
      <c r="E39" s="85" t="s">
        <v>77</v>
      </c>
      <c r="F39" s="86">
        <v>3939.9999999999995</v>
      </c>
    </row>
    <row r="40" spans="1:6" ht="16">
      <c r="A40" s="85" t="s">
        <v>78</v>
      </c>
      <c r="B40" s="85"/>
      <c r="C40" s="85" t="s">
        <v>149</v>
      </c>
      <c r="D40" s="85">
        <v>2032</v>
      </c>
      <c r="E40" s="85" t="s">
        <v>77</v>
      </c>
      <c r="F40" s="86">
        <v>3939.9999999999995</v>
      </c>
    </row>
    <row r="41" spans="1:6" ht="16">
      <c r="A41" s="85" t="s">
        <v>78</v>
      </c>
      <c r="B41" s="85"/>
      <c r="C41" s="85" t="s">
        <v>149</v>
      </c>
      <c r="D41" s="85">
        <v>2033</v>
      </c>
      <c r="E41" s="85" t="s">
        <v>77</v>
      </c>
      <c r="F41" s="86">
        <v>3939.9999999999995</v>
      </c>
    </row>
    <row r="42" spans="1:6" ht="16">
      <c r="A42" s="85" t="s">
        <v>78</v>
      </c>
      <c r="B42" s="85"/>
      <c r="C42" s="85" t="s">
        <v>149</v>
      </c>
      <c r="D42" s="85">
        <v>2034</v>
      </c>
      <c r="E42" s="85" t="s">
        <v>77</v>
      </c>
      <c r="F42" s="86">
        <v>3939.9999999999995</v>
      </c>
    </row>
    <row r="43" spans="1:6" ht="16">
      <c r="A43" s="85" t="s">
        <v>78</v>
      </c>
      <c r="B43" s="85"/>
      <c r="C43" s="85" t="s">
        <v>149</v>
      </c>
      <c r="D43" s="85">
        <v>2035</v>
      </c>
      <c r="E43" s="85" t="s">
        <v>77</v>
      </c>
      <c r="F43" s="86">
        <v>3939.9999999999995</v>
      </c>
    </row>
    <row r="44" spans="1:6" ht="16">
      <c r="A44" s="85" t="s">
        <v>76</v>
      </c>
      <c r="B44" s="85" t="s">
        <v>76</v>
      </c>
      <c r="C44" s="85" t="s">
        <v>106</v>
      </c>
      <c r="D44" s="85">
        <v>2023</v>
      </c>
      <c r="E44" s="85" t="s">
        <v>79</v>
      </c>
      <c r="F44" s="60">
        <v>26903.262842814176</v>
      </c>
    </row>
    <row r="45" spans="1:6" ht="16">
      <c r="A45" s="85" t="s">
        <v>76</v>
      </c>
      <c r="B45" s="85" t="s">
        <v>76</v>
      </c>
      <c r="C45" s="85" t="s">
        <v>106</v>
      </c>
      <c r="D45" s="85">
        <v>2024</v>
      </c>
      <c r="E45" s="85" t="s">
        <v>79</v>
      </c>
      <c r="F45" s="60">
        <v>27098.074323632034</v>
      </c>
    </row>
    <row r="46" spans="1:6" ht="16">
      <c r="A46" s="85" t="s">
        <v>76</v>
      </c>
      <c r="B46" s="85" t="s">
        <v>76</v>
      </c>
      <c r="C46" s="85" t="s">
        <v>106</v>
      </c>
      <c r="D46" s="85">
        <v>2025</v>
      </c>
      <c r="E46" s="85" t="s">
        <v>79</v>
      </c>
      <c r="F46" s="60">
        <v>27256.633164449784</v>
      </c>
    </row>
    <row r="47" spans="1:6" ht="16">
      <c r="A47" s="85" t="s">
        <v>76</v>
      </c>
      <c r="B47" s="85" t="s">
        <v>76</v>
      </c>
      <c r="C47" s="85" t="s">
        <v>106</v>
      </c>
      <c r="D47" s="85">
        <v>2026</v>
      </c>
      <c r="E47" s="85" t="s">
        <v>79</v>
      </c>
      <c r="F47" s="60">
        <v>27398.947552338715</v>
      </c>
    </row>
    <row r="48" spans="1:6" ht="16">
      <c r="A48" s="85" t="s">
        <v>76</v>
      </c>
      <c r="B48" s="85" t="s">
        <v>76</v>
      </c>
      <c r="C48" s="85" t="s">
        <v>106</v>
      </c>
      <c r="D48" s="85">
        <v>2027</v>
      </c>
      <c r="E48" s="85" t="s">
        <v>79</v>
      </c>
      <c r="F48" s="60">
        <v>27549.425516401898</v>
      </c>
    </row>
    <row r="49" spans="1:6" ht="16">
      <c r="A49" s="85" t="s">
        <v>76</v>
      </c>
      <c r="B49" s="85" t="s">
        <v>76</v>
      </c>
      <c r="C49" s="85" t="s">
        <v>106</v>
      </c>
      <c r="D49" s="85">
        <v>2028</v>
      </c>
      <c r="E49" s="85" t="s">
        <v>79</v>
      </c>
      <c r="F49" s="60">
        <v>27650.239562393843</v>
      </c>
    </row>
    <row r="50" spans="1:6" ht="16">
      <c r="A50" s="85" t="s">
        <v>76</v>
      </c>
      <c r="B50" s="85" t="s">
        <v>76</v>
      </c>
      <c r="C50" s="85" t="s">
        <v>106</v>
      </c>
      <c r="D50" s="85">
        <v>2029</v>
      </c>
      <c r="E50" s="85" t="s">
        <v>79</v>
      </c>
      <c r="F50" s="60">
        <v>27879.430917697551</v>
      </c>
    </row>
    <row r="51" spans="1:6" ht="16">
      <c r="A51" s="85" t="s">
        <v>76</v>
      </c>
      <c r="B51" s="85" t="s">
        <v>76</v>
      </c>
      <c r="C51" s="85" t="s">
        <v>106</v>
      </c>
      <c r="D51" s="85">
        <v>2030</v>
      </c>
      <c r="E51" s="85" t="s">
        <v>79</v>
      </c>
      <c r="F51" s="60">
        <v>28019.558906495178</v>
      </c>
    </row>
    <row r="52" spans="1:6" ht="16">
      <c r="A52" s="85" t="s">
        <v>76</v>
      </c>
      <c r="B52" s="85" t="s">
        <v>76</v>
      </c>
      <c r="C52" s="85" t="s">
        <v>106</v>
      </c>
      <c r="D52" s="85">
        <v>2031</v>
      </c>
      <c r="E52" s="85" t="s">
        <v>79</v>
      </c>
      <c r="F52" s="60">
        <v>28355.700479583953</v>
      </c>
    </row>
    <row r="53" spans="1:6" ht="16">
      <c r="A53" s="85" t="s">
        <v>76</v>
      </c>
      <c r="B53" s="85" t="s">
        <v>76</v>
      </c>
      <c r="C53" s="85" t="s">
        <v>106</v>
      </c>
      <c r="D53" s="85">
        <v>2032</v>
      </c>
      <c r="E53" s="85" t="s">
        <v>79</v>
      </c>
      <c r="F53" s="60">
        <v>28612.643627900892</v>
      </c>
    </row>
    <row r="54" spans="1:6" ht="16">
      <c r="A54" s="85" t="s">
        <v>76</v>
      </c>
      <c r="B54" s="85" t="s">
        <v>76</v>
      </c>
      <c r="C54" s="85" t="s">
        <v>106</v>
      </c>
      <c r="D54" s="85">
        <v>2033</v>
      </c>
      <c r="E54" s="85" t="s">
        <v>79</v>
      </c>
      <c r="F54" s="60">
        <v>29044.208618426041</v>
      </c>
    </row>
    <row r="55" spans="1:6" ht="16">
      <c r="A55" s="85" t="s">
        <v>76</v>
      </c>
      <c r="B55" s="85" t="s">
        <v>76</v>
      </c>
      <c r="C55" s="85" t="s">
        <v>106</v>
      </c>
      <c r="D55" s="85">
        <v>2034</v>
      </c>
      <c r="E55" s="85" t="s">
        <v>79</v>
      </c>
      <c r="F55" s="60">
        <v>29434.179811876966</v>
      </c>
    </row>
    <row r="56" spans="1:6" ht="16">
      <c r="A56" s="85" t="s">
        <v>76</v>
      </c>
      <c r="B56" s="85" t="s">
        <v>76</v>
      </c>
      <c r="C56" s="85" t="s">
        <v>106</v>
      </c>
      <c r="D56" s="85">
        <v>2035</v>
      </c>
      <c r="E56" s="85" t="s">
        <v>79</v>
      </c>
      <c r="F56" s="60">
        <v>29851.642087905064</v>
      </c>
    </row>
    <row r="57" spans="1:6" ht="16">
      <c r="A57" s="85" t="s">
        <v>17</v>
      </c>
      <c r="B57" s="85" t="s">
        <v>17</v>
      </c>
      <c r="C57" s="85" t="s">
        <v>107</v>
      </c>
      <c r="D57" s="85">
        <v>2023</v>
      </c>
      <c r="E57" s="85" t="s">
        <v>79</v>
      </c>
      <c r="F57" s="60">
        <v>51695.200000000012</v>
      </c>
    </row>
    <row r="58" spans="1:6" ht="16">
      <c r="A58" s="85" t="s">
        <v>17</v>
      </c>
      <c r="B58" s="85" t="s">
        <v>17</v>
      </c>
      <c r="C58" s="85" t="s">
        <v>107</v>
      </c>
      <c r="D58" s="85">
        <v>2024</v>
      </c>
      <c r="E58" s="85" t="s">
        <v>79</v>
      </c>
      <c r="F58" s="60">
        <v>51866.120721530911</v>
      </c>
    </row>
    <row r="59" spans="1:6" ht="16">
      <c r="A59" s="85" t="s">
        <v>17</v>
      </c>
      <c r="B59" s="85" t="s">
        <v>17</v>
      </c>
      <c r="C59" s="85" t="s">
        <v>107</v>
      </c>
      <c r="D59" s="85">
        <v>2025</v>
      </c>
      <c r="E59" s="85" t="s">
        <v>79</v>
      </c>
      <c r="F59" s="60">
        <v>52196.116469970075</v>
      </c>
    </row>
    <row r="60" spans="1:6" ht="16">
      <c r="A60" s="85" t="s">
        <v>17</v>
      </c>
      <c r="B60" s="85" t="s">
        <v>17</v>
      </c>
      <c r="C60" s="85" t="s">
        <v>107</v>
      </c>
      <c r="D60" s="85">
        <v>2026</v>
      </c>
      <c r="E60" s="85" t="s">
        <v>79</v>
      </c>
      <c r="F60" s="60">
        <v>52501.949852691316</v>
      </c>
    </row>
    <row r="61" spans="1:6" ht="16">
      <c r="A61" s="85" t="s">
        <v>17</v>
      </c>
      <c r="B61" s="85" t="s">
        <v>17</v>
      </c>
      <c r="C61" s="85" t="s">
        <v>107</v>
      </c>
      <c r="D61" s="85">
        <v>2027</v>
      </c>
      <c r="E61" s="85" t="s">
        <v>79</v>
      </c>
      <c r="F61" s="60">
        <v>52943.777522652716</v>
      </c>
    </row>
    <row r="62" spans="1:6" ht="16">
      <c r="A62" s="85" t="s">
        <v>17</v>
      </c>
      <c r="B62" s="85" t="s">
        <v>17</v>
      </c>
      <c r="C62" s="85" t="s">
        <v>107</v>
      </c>
      <c r="D62" s="85">
        <v>2028</v>
      </c>
      <c r="E62" s="85" t="s">
        <v>79</v>
      </c>
      <c r="F62" s="60">
        <v>53251.416222232663</v>
      </c>
    </row>
    <row r="63" spans="1:6" ht="16">
      <c r="A63" s="85" t="s">
        <v>17</v>
      </c>
      <c r="B63" s="85" t="s">
        <v>17</v>
      </c>
      <c r="C63" s="85" t="s">
        <v>107</v>
      </c>
      <c r="D63" s="85">
        <v>2029</v>
      </c>
      <c r="E63" s="85" t="s">
        <v>79</v>
      </c>
      <c r="F63" s="60">
        <v>53601.830862814684</v>
      </c>
    </row>
    <row r="64" spans="1:6" ht="16">
      <c r="A64" s="85" t="s">
        <v>17</v>
      </c>
      <c r="B64" s="85" t="s">
        <v>17</v>
      </c>
      <c r="C64" s="85" t="s">
        <v>107</v>
      </c>
      <c r="D64" s="85">
        <v>2030</v>
      </c>
      <c r="E64" s="85" t="s">
        <v>79</v>
      </c>
      <c r="F64" s="60">
        <v>53909.21204622573</v>
      </c>
    </row>
    <row r="65" spans="1:6" ht="16">
      <c r="A65" s="85" t="s">
        <v>17</v>
      </c>
      <c r="B65" s="85" t="s">
        <v>17</v>
      </c>
      <c r="C65" s="85" t="s">
        <v>107</v>
      </c>
      <c r="D65" s="85">
        <v>2031</v>
      </c>
      <c r="E65" s="85" t="s">
        <v>79</v>
      </c>
      <c r="F65" s="60">
        <v>54293.305192255066</v>
      </c>
    </row>
    <row r="66" spans="1:6" ht="16">
      <c r="A66" s="85" t="s">
        <v>17</v>
      </c>
      <c r="B66" s="85" t="s">
        <v>17</v>
      </c>
      <c r="C66" s="85" t="s">
        <v>107</v>
      </c>
      <c r="D66" s="85">
        <v>2032</v>
      </c>
      <c r="E66" s="85" t="s">
        <v>79</v>
      </c>
      <c r="F66" s="60">
        <v>54525.330683508284</v>
      </c>
    </row>
    <row r="67" spans="1:6" ht="16">
      <c r="A67" s="85" t="s">
        <v>17</v>
      </c>
      <c r="B67" s="85" t="s">
        <v>17</v>
      </c>
      <c r="C67" s="85" t="s">
        <v>107</v>
      </c>
      <c r="D67" s="85">
        <v>2033</v>
      </c>
      <c r="E67" s="85" t="s">
        <v>79</v>
      </c>
      <c r="F67" s="60">
        <v>54791.532727620885</v>
      </c>
    </row>
    <row r="68" spans="1:6" ht="16">
      <c r="A68" s="85" t="s">
        <v>17</v>
      </c>
      <c r="B68" s="85" t="s">
        <v>17</v>
      </c>
      <c r="C68" s="85" t="s">
        <v>107</v>
      </c>
      <c r="D68" s="85">
        <v>2034</v>
      </c>
      <c r="E68" s="85" t="s">
        <v>79</v>
      </c>
      <c r="F68" s="60">
        <v>55033.064303935163</v>
      </c>
    </row>
    <row r="69" spans="1:6" ht="16">
      <c r="A69" s="85" t="s">
        <v>17</v>
      </c>
      <c r="B69" s="85" t="s">
        <v>17</v>
      </c>
      <c r="C69" s="85" t="s">
        <v>107</v>
      </c>
      <c r="D69" s="85">
        <v>2035</v>
      </c>
      <c r="E69" s="85" t="s">
        <v>79</v>
      </c>
      <c r="F69" s="60">
        <v>55275.880262876046</v>
      </c>
    </row>
    <row r="70" spans="1:6" ht="16">
      <c r="A70" s="85" t="s">
        <v>78</v>
      </c>
      <c r="B70" s="85" t="s">
        <v>78</v>
      </c>
      <c r="C70" s="85" t="s">
        <v>108</v>
      </c>
      <c r="D70" s="85">
        <v>2023</v>
      </c>
      <c r="E70" s="85" t="s">
        <v>79</v>
      </c>
      <c r="F70" s="60">
        <v>4421.6987873013313</v>
      </c>
    </row>
    <row r="71" spans="1:6" ht="16">
      <c r="A71" s="85" t="s">
        <v>78</v>
      </c>
      <c r="B71" s="85" t="s">
        <v>78</v>
      </c>
      <c r="C71" s="85" t="s">
        <v>108</v>
      </c>
      <c r="D71" s="85">
        <v>2024</v>
      </c>
      <c r="E71" s="85" t="s">
        <v>79</v>
      </c>
      <c r="F71" s="60">
        <v>3637.7979692796416</v>
      </c>
    </row>
    <row r="72" spans="1:6" ht="16">
      <c r="A72" s="85" t="s">
        <v>78</v>
      </c>
      <c r="B72" s="85" t="s">
        <v>78</v>
      </c>
      <c r="C72" s="85" t="s">
        <v>108</v>
      </c>
      <c r="D72" s="85">
        <v>2025</v>
      </c>
      <c r="E72" s="85" t="s">
        <v>79</v>
      </c>
      <c r="F72" s="60">
        <v>3638.915287332773</v>
      </c>
    </row>
    <row r="73" spans="1:6" ht="16">
      <c r="A73" s="85" t="s">
        <v>78</v>
      </c>
      <c r="B73" s="85" t="s">
        <v>78</v>
      </c>
      <c r="C73" s="85" t="s">
        <v>108</v>
      </c>
      <c r="D73" s="85">
        <v>2026</v>
      </c>
      <c r="E73" s="85" t="s">
        <v>79</v>
      </c>
      <c r="F73" s="60">
        <v>3645.4605210303453</v>
      </c>
    </row>
    <row r="74" spans="1:6" ht="16">
      <c r="A74" s="85" t="s">
        <v>78</v>
      </c>
      <c r="B74" s="85" t="s">
        <v>78</v>
      </c>
      <c r="C74" s="85" t="s">
        <v>108</v>
      </c>
      <c r="D74" s="85">
        <v>2027</v>
      </c>
      <c r="E74" s="85" t="s">
        <v>79</v>
      </c>
      <c r="F74" s="60">
        <v>3656.2241466611085</v>
      </c>
    </row>
    <row r="75" spans="1:6" ht="16">
      <c r="A75" s="85" t="s">
        <v>78</v>
      </c>
      <c r="B75" s="85" t="s">
        <v>78</v>
      </c>
      <c r="C75" s="85" t="s">
        <v>108</v>
      </c>
      <c r="D75" s="85">
        <v>2028</v>
      </c>
      <c r="E75" s="85" t="s">
        <v>79</v>
      </c>
      <c r="F75" s="60">
        <v>3663.5523348628267</v>
      </c>
    </row>
    <row r="76" spans="1:6" ht="16">
      <c r="A76" s="85" t="s">
        <v>78</v>
      </c>
      <c r="B76" s="85" t="s">
        <v>78</v>
      </c>
      <c r="C76" s="85" t="s">
        <v>108</v>
      </c>
      <c r="D76" s="85">
        <v>2029</v>
      </c>
      <c r="E76" s="85" t="s">
        <v>79</v>
      </c>
      <c r="F76" s="60">
        <v>3677.8199869089949</v>
      </c>
    </row>
    <row r="77" spans="1:6" ht="16">
      <c r="A77" s="85" t="s">
        <v>78</v>
      </c>
      <c r="B77" s="85" t="s">
        <v>78</v>
      </c>
      <c r="C77" s="85" t="s">
        <v>108</v>
      </c>
      <c r="D77" s="85">
        <v>2030</v>
      </c>
      <c r="E77" s="85" t="s">
        <v>79</v>
      </c>
      <c r="F77" s="60">
        <v>3694.019381530421</v>
      </c>
    </row>
    <row r="78" spans="1:6" ht="16">
      <c r="A78" s="85" t="s">
        <v>78</v>
      </c>
      <c r="B78" s="85" t="s">
        <v>78</v>
      </c>
      <c r="C78" s="85" t="s">
        <v>108</v>
      </c>
      <c r="D78" s="85">
        <v>2031</v>
      </c>
      <c r="E78" s="85" t="s">
        <v>79</v>
      </c>
      <c r="F78" s="60">
        <v>3716.2921872766437</v>
      </c>
    </row>
    <row r="79" spans="1:6" ht="16">
      <c r="A79" s="85" t="s">
        <v>78</v>
      </c>
      <c r="B79" s="85" t="s">
        <v>78</v>
      </c>
      <c r="C79" s="85" t="s">
        <v>108</v>
      </c>
      <c r="D79" s="85">
        <v>2032</v>
      </c>
      <c r="E79" s="85" t="s">
        <v>79</v>
      </c>
      <c r="F79" s="60">
        <v>3734.0069328046175</v>
      </c>
    </row>
    <row r="80" spans="1:6" ht="16">
      <c r="A80" s="85" t="s">
        <v>78</v>
      </c>
      <c r="B80" s="85" t="s">
        <v>78</v>
      </c>
      <c r="C80" s="85" t="s">
        <v>108</v>
      </c>
      <c r="D80" s="85">
        <v>2033</v>
      </c>
      <c r="E80" s="85" t="s">
        <v>79</v>
      </c>
      <c r="F80" s="60">
        <v>3755.6977708510822</v>
      </c>
    </row>
    <row r="81" spans="1:6" ht="16">
      <c r="A81" s="85" t="s">
        <v>78</v>
      </c>
      <c r="B81" s="85" t="s">
        <v>78</v>
      </c>
      <c r="C81" s="85" t="s">
        <v>108</v>
      </c>
      <c r="D81" s="85">
        <v>2034</v>
      </c>
      <c r="E81" s="85" t="s">
        <v>79</v>
      </c>
      <c r="F81" s="60">
        <v>3772.7514444678</v>
      </c>
    </row>
    <row r="82" spans="1:6" ht="16">
      <c r="A82" s="85" t="s">
        <v>78</v>
      </c>
      <c r="B82" s="85" t="s">
        <v>78</v>
      </c>
      <c r="C82" s="85" t="s">
        <v>108</v>
      </c>
      <c r="D82" s="85">
        <v>2035</v>
      </c>
      <c r="E82" s="85" t="s">
        <v>79</v>
      </c>
      <c r="F82" s="60">
        <v>3787.4128717651183</v>
      </c>
    </row>
    <row r="83" spans="1:6" ht="16">
      <c r="A83" s="85" t="s">
        <v>76</v>
      </c>
      <c r="B83" s="85" t="s">
        <v>115</v>
      </c>
      <c r="C83" s="59" t="s">
        <v>82</v>
      </c>
      <c r="D83" s="59">
        <v>2023</v>
      </c>
      <c r="E83" s="59" t="s">
        <v>80</v>
      </c>
      <c r="F83" s="60">
        <v>4557.05</v>
      </c>
    </row>
    <row r="84" spans="1:6" ht="16">
      <c r="A84" s="85" t="s">
        <v>76</v>
      </c>
      <c r="B84" s="85" t="s">
        <v>115</v>
      </c>
      <c r="C84" s="59" t="s">
        <v>82</v>
      </c>
      <c r="D84" s="59">
        <v>2024</v>
      </c>
      <c r="E84" s="59" t="s">
        <v>80</v>
      </c>
      <c r="F84" s="60">
        <v>4594.72</v>
      </c>
    </row>
    <row r="85" spans="1:6" ht="16">
      <c r="A85" s="85" t="s">
        <v>76</v>
      </c>
      <c r="B85" s="85" t="s">
        <v>115</v>
      </c>
      <c r="C85" s="59" t="s">
        <v>82</v>
      </c>
      <c r="D85" s="59">
        <v>2025</v>
      </c>
      <c r="E85" s="59" t="s">
        <v>80</v>
      </c>
      <c r="F85" s="60">
        <v>4617.45</v>
      </c>
    </row>
    <row r="86" spans="1:6" ht="16">
      <c r="A86" s="85" t="s">
        <v>76</v>
      </c>
      <c r="B86" s="85" t="s">
        <v>115</v>
      </c>
      <c r="C86" s="59" t="s">
        <v>82</v>
      </c>
      <c r="D86" s="59">
        <v>2026</v>
      </c>
      <c r="E86" s="59" t="s">
        <v>80</v>
      </c>
      <c r="F86" s="60">
        <v>4640.88</v>
      </c>
    </row>
    <row r="87" spans="1:6" ht="16">
      <c r="A87" s="85" t="s">
        <v>76</v>
      </c>
      <c r="B87" s="85" t="s">
        <v>115</v>
      </c>
      <c r="C87" s="59" t="s">
        <v>82</v>
      </c>
      <c r="D87" s="59">
        <v>2027</v>
      </c>
      <c r="E87" s="59" t="s">
        <v>80</v>
      </c>
      <c r="F87" s="60">
        <v>4672.05</v>
      </c>
    </row>
    <row r="88" spans="1:6" ht="16">
      <c r="A88" s="85" t="s">
        <v>76</v>
      </c>
      <c r="B88" s="85" t="s">
        <v>115</v>
      </c>
      <c r="C88" s="59" t="s">
        <v>82</v>
      </c>
      <c r="D88" s="59">
        <v>2028</v>
      </c>
      <c r="E88" s="59" t="s">
        <v>80</v>
      </c>
      <c r="F88" s="60">
        <v>4697.3</v>
      </c>
    </row>
    <row r="89" spans="1:6" ht="16">
      <c r="A89" s="85" t="s">
        <v>76</v>
      </c>
      <c r="B89" s="85" t="s">
        <v>115</v>
      </c>
      <c r="C89" s="59" t="s">
        <v>82</v>
      </c>
      <c r="D89" s="59">
        <v>2029</v>
      </c>
      <c r="E89" s="59" t="s">
        <v>80</v>
      </c>
      <c r="F89" s="60">
        <v>4729.1899999999996</v>
      </c>
    </row>
    <row r="90" spans="1:6" ht="16">
      <c r="A90" s="85" t="s">
        <v>76</v>
      </c>
      <c r="B90" s="85" t="s">
        <v>115</v>
      </c>
      <c r="C90" s="59" t="s">
        <v>82</v>
      </c>
      <c r="D90" s="59">
        <v>2030</v>
      </c>
      <c r="E90" s="59" t="s">
        <v>80</v>
      </c>
      <c r="F90" s="60">
        <v>4760.5600000000004</v>
      </c>
    </row>
    <row r="91" spans="1:6" ht="16">
      <c r="A91" s="85" t="s">
        <v>76</v>
      </c>
      <c r="B91" s="85" t="s">
        <v>115</v>
      </c>
      <c r="C91" s="59" t="s">
        <v>82</v>
      </c>
      <c r="D91" s="59">
        <v>2031</v>
      </c>
      <c r="E91" s="59" t="s">
        <v>80</v>
      </c>
      <c r="F91" s="60">
        <v>4799.79</v>
      </c>
    </row>
    <row r="92" spans="1:6" ht="16">
      <c r="A92" s="85" t="s">
        <v>76</v>
      </c>
      <c r="B92" s="85" t="s">
        <v>115</v>
      </c>
      <c r="C92" s="59" t="s">
        <v>82</v>
      </c>
      <c r="D92" s="59">
        <v>2032</v>
      </c>
      <c r="E92" s="59" t="s">
        <v>80</v>
      </c>
      <c r="F92" s="60">
        <v>4829.1400000000003</v>
      </c>
    </row>
    <row r="93" spans="1:6" ht="16">
      <c r="A93" s="85" t="s">
        <v>76</v>
      </c>
      <c r="B93" s="85" t="s">
        <v>115</v>
      </c>
      <c r="C93" s="59" t="s">
        <v>82</v>
      </c>
      <c r="D93" s="59">
        <v>2033</v>
      </c>
      <c r="E93" s="59" t="s">
        <v>80</v>
      </c>
      <c r="F93" s="60">
        <v>4864.25</v>
      </c>
    </row>
    <row r="94" spans="1:6" ht="16">
      <c r="A94" s="85" t="s">
        <v>76</v>
      </c>
      <c r="B94" s="85" t="s">
        <v>115</v>
      </c>
      <c r="C94" s="59" t="s">
        <v>82</v>
      </c>
      <c r="D94" s="59">
        <v>2034</v>
      </c>
      <c r="E94" s="59" t="s">
        <v>80</v>
      </c>
      <c r="F94" s="60">
        <v>4898.33</v>
      </c>
    </row>
    <row r="95" spans="1:6" ht="16">
      <c r="A95" s="85" t="s">
        <v>76</v>
      </c>
      <c r="B95" s="85" t="s">
        <v>115</v>
      </c>
      <c r="C95" s="59" t="s">
        <v>82</v>
      </c>
      <c r="D95" s="59">
        <v>2035</v>
      </c>
      <c r="E95" s="59" t="s">
        <v>80</v>
      </c>
      <c r="F95" s="60">
        <v>4935.53</v>
      </c>
    </row>
    <row r="96" spans="1:6" ht="16">
      <c r="A96" s="85" t="s">
        <v>76</v>
      </c>
      <c r="B96" s="85" t="s">
        <v>116</v>
      </c>
      <c r="C96" s="59" t="s">
        <v>83</v>
      </c>
      <c r="D96" s="59">
        <v>2023</v>
      </c>
      <c r="E96" s="59" t="s">
        <v>80</v>
      </c>
      <c r="F96" s="60">
        <v>2943.85</v>
      </c>
    </row>
    <row r="97" spans="1:6" ht="16">
      <c r="A97" s="85" t="s">
        <v>76</v>
      </c>
      <c r="B97" s="85" t="s">
        <v>116</v>
      </c>
      <c r="C97" s="59" t="s">
        <v>83</v>
      </c>
      <c r="D97" s="59">
        <v>2024</v>
      </c>
      <c r="E97" s="59" t="s">
        <v>80</v>
      </c>
      <c r="F97" s="60">
        <v>2969.61</v>
      </c>
    </row>
    <row r="98" spans="1:6" ht="16">
      <c r="A98" s="85" t="s">
        <v>76</v>
      </c>
      <c r="B98" s="85" t="s">
        <v>116</v>
      </c>
      <c r="C98" s="59" t="s">
        <v>83</v>
      </c>
      <c r="D98" s="59">
        <v>2025</v>
      </c>
      <c r="E98" s="59" t="s">
        <v>80</v>
      </c>
      <c r="F98" s="60">
        <v>2992.9</v>
      </c>
    </row>
    <row r="99" spans="1:6" ht="16">
      <c r="A99" s="85" t="s">
        <v>76</v>
      </c>
      <c r="B99" s="85" t="s">
        <v>116</v>
      </c>
      <c r="C99" s="59" t="s">
        <v>83</v>
      </c>
      <c r="D99" s="59">
        <v>2026</v>
      </c>
      <c r="E99" s="59" t="s">
        <v>80</v>
      </c>
      <c r="F99" s="60">
        <v>3015.45</v>
      </c>
    </row>
    <row r="100" spans="1:6" ht="16">
      <c r="A100" s="85" t="s">
        <v>76</v>
      </c>
      <c r="B100" s="85" t="s">
        <v>116</v>
      </c>
      <c r="C100" s="59" t="s">
        <v>83</v>
      </c>
      <c r="D100" s="59">
        <v>2027</v>
      </c>
      <c r="E100" s="59" t="s">
        <v>80</v>
      </c>
      <c r="F100" s="60">
        <v>3039.05</v>
      </c>
    </row>
    <row r="101" spans="1:6" ht="16">
      <c r="A101" s="85" t="s">
        <v>76</v>
      </c>
      <c r="B101" s="85" t="s">
        <v>116</v>
      </c>
      <c r="C101" s="59" t="s">
        <v>83</v>
      </c>
      <c r="D101" s="59">
        <v>2028</v>
      </c>
      <c r="E101" s="59" t="s">
        <v>80</v>
      </c>
      <c r="F101" s="60">
        <v>3061.6</v>
      </c>
    </row>
    <row r="102" spans="1:6" ht="16">
      <c r="A102" s="85" t="s">
        <v>76</v>
      </c>
      <c r="B102" s="85" t="s">
        <v>116</v>
      </c>
      <c r="C102" s="59" t="s">
        <v>83</v>
      </c>
      <c r="D102" s="59">
        <v>2029</v>
      </c>
      <c r="E102" s="59" t="s">
        <v>80</v>
      </c>
      <c r="F102" s="60">
        <v>3089.8</v>
      </c>
    </row>
    <row r="103" spans="1:6" ht="16">
      <c r="A103" s="85" t="s">
        <v>76</v>
      </c>
      <c r="B103" s="85" t="s">
        <v>116</v>
      </c>
      <c r="C103" s="59" t="s">
        <v>83</v>
      </c>
      <c r="D103" s="59">
        <v>2030</v>
      </c>
      <c r="E103" s="59" t="s">
        <v>80</v>
      </c>
      <c r="F103" s="60">
        <v>3119.16</v>
      </c>
    </row>
    <row r="104" spans="1:6" ht="16">
      <c r="A104" s="85" t="s">
        <v>76</v>
      </c>
      <c r="B104" s="85" t="s">
        <v>116</v>
      </c>
      <c r="C104" s="59" t="s">
        <v>83</v>
      </c>
      <c r="D104" s="59">
        <v>2031</v>
      </c>
      <c r="E104" s="59" t="s">
        <v>80</v>
      </c>
      <c r="F104" s="60">
        <v>3152.83</v>
      </c>
    </row>
    <row r="105" spans="1:6" ht="16">
      <c r="A105" s="85" t="s">
        <v>76</v>
      </c>
      <c r="B105" s="85" t="s">
        <v>116</v>
      </c>
      <c r="C105" s="59" t="s">
        <v>83</v>
      </c>
      <c r="D105" s="59">
        <v>2032</v>
      </c>
      <c r="E105" s="59" t="s">
        <v>80</v>
      </c>
      <c r="F105" s="60">
        <v>3181.17</v>
      </c>
    </row>
    <row r="106" spans="1:6" ht="16">
      <c r="A106" s="85" t="s">
        <v>76</v>
      </c>
      <c r="B106" s="85" t="s">
        <v>116</v>
      </c>
      <c r="C106" s="59" t="s">
        <v>83</v>
      </c>
      <c r="D106" s="59">
        <v>2033</v>
      </c>
      <c r="E106" s="59" t="s">
        <v>80</v>
      </c>
      <c r="F106" s="60">
        <v>3215.15</v>
      </c>
    </row>
    <row r="107" spans="1:6" ht="16">
      <c r="A107" s="85" t="s">
        <v>76</v>
      </c>
      <c r="B107" s="85" t="s">
        <v>116</v>
      </c>
      <c r="C107" s="59" t="s">
        <v>83</v>
      </c>
      <c r="D107" s="59">
        <v>2034</v>
      </c>
      <c r="E107" s="59" t="s">
        <v>80</v>
      </c>
      <c r="F107" s="60">
        <v>3247.21</v>
      </c>
    </row>
    <row r="108" spans="1:6" ht="16">
      <c r="A108" s="85" t="s">
        <v>76</v>
      </c>
      <c r="B108" s="85" t="s">
        <v>116</v>
      </c>
      <c r="C108" s="59" t="s">
        <v>83</v>
      </c>
      <c r="D108" s="59">
        <v>2035</v>
      </c>
      <c r="E108" s="59" t="s">
        <v>80</v>
      </c>
      <c r="F108" s="60">
        <v>3292.89</v>
      </c>
    </row>
    <row r="109" spans="1:6" ht="16">
      <c r="A109" s="85" t="s">
        <v>76</v>
      </c>
      <c r="B109" s="85" t="s">
        <v>117</v>
      </c>
      <c r="C109" s="59" t="s">
        <v>84</v>
      </c>
      <c r="D109" s="59">
        <v>2023</v>
      </c>
      <c r="E109" s="59" t="s">
        <v>80</v>
      </c>
      <c r="F109" s="60">
        <v>6651.95</v>
      </c>
    </row>
    <row r="110" spans="1:6" ht="16">
      <c r="A110" s="85" t="s">
        <v>76</v>
      </c>
      <c r="B110" s="85" t="s">
        <v>117</v>
      </c>
      <c r="C110" s="59" t="s">
        <v>84</v>
      </c>
      <c r="D110" s="59">
        <v>2024</v>
      </c>
      <c r="E110" s="59" t="s">
        <v>80</v>
      </c>
      <c r="F110" s="60">
        <v>6739.8019781962748</v>
      </c>
    </row>
    <row r="111" spans="1:6" ht="16">
      <c r="A111" s="85" t="s">
        <v>76</v>
      </c>
      <c r="B111" s="85" t="s">
        <v>117</v>
      </c>
      <c r="C111" s="59" t="s">
        <v>84</v>
      </c>
      <c r="D111" s="59">
        <v>2025</v>
      </c>
      <c r="E111" s="59" t="s">
        <v>80</v>
      </c>
      <c r="F111" s="60">
        <v>6815.8832206290199</v>
      </c>
    </row>
    <row r="112" spans="1:6" ht="16">
      <c r="A112" s="85" t="s">
        <v>76</v>
      </c>
      <c r="B112" s="85" t="s">
        <v>117</v>
      </c>
      <c r="C112" s="59" t="s">
        <v>84</v>
      </c>
      <c r="D112" s="59">
        <v>2026</v>
      </c>
      <c r="E112" s="59" t="s">
        <v>80</v>
      </c>
      <c r="F112" s="60">
        <v>6887.1730787761808</v>
      </c>
    </row>
    <row r="113" spans="1:6" ht="16">
      <c r="A113" s="85" t="s">
        <v>76</v>
      </c>
      <c r="B113" s="85" t="s">
        <v>117</v>
      </c>
      <c r="C113" s="59" t="s">
        <v>84</v>
      </c>
      <c r="D113" s="59">
        <v>2027</v>
      </c>
      <c r="E113" s="59" t="s">
        <v>80</v>
      </c>
      <c r="F113" s="60">
        <v>6954.65257642093</v>
      </c>
    </row>
    <row r="114" spans="1:6" ht="16">
      <c r="A114" s="85" t="s">
        <v>76</v>
      </c>
      <c r="B114" s="85" t="s">
        <v>117</v>
      </c>
      <c r="C114" s="59" t="s">
        <v>84</v>
      </c>
      <c r="D114" s="59">
        <v>2028</v>
      </c>
      <c r="E114" s="59" t="s">
        <v>80</v>
      </c>
      <c r="F114" s="60">
        <v>7026.5029666863256</v>
      </c>
    </row>
    <row r="115" spans="1:6" ht="16">
      <c r="A115" s="85" t="s">
        <v>76</v>
      </c>
      <c r="B115" s="85" t="s">
        <v>117</v>
      </c>
      <c r="C115" s="59" t="s">
        <v>84</v>
      </c>
      <c r="D115" s="59">
        <v>2029</v>
      </c>
      <c r="E115" s="59" t="s">
        <v>80</v>
      </c>
      <c r="F115" s="60">
        <v>7100.5801862916042</v>
      </c>
    </row>
    <row r="116" spans="1:6" ht="16">
      <c r="A116" s="85" t="s">
        <v>76</v>
      </c>
      <c r="B116" s="85" t="s">
        <v>117</v>
      </c>
      <c r="C116" s="59" t="s">
        <v>84</v>
      </c>
      <c r="D116" s="59">
        <v>2030</v>
      </c>
      <c r="E116" s="59" t="s">
        <v>80</v>
      </c>
      <c r="F116" s="60">
        <v>7179.735255374645</v>
      </c>
    </row>
    <row r="117" spans="1:6" ht="16">
      <c r="A117" s="85" t="s">
        <v>76</v>
      </c>
      <c r="B117" s="85" t="s">
        <v>117</v>
      </c>
      <c r="C117" s="59" t="s">
        <v>84</v>
      </c>
      <c r="D117" s="59">
        <v>2031</v>
      </c>
      <c r="E117" s="59" t="s">
        <v>80</v>
      </c>
      <c r="F117" s="60">
        <v>7259.1999198566855</v>
      </c>
    </row>
    <row r="118" spans="1:6" ht="16">
      <c r="A118" s="85" t="s">
        <v>76</v>
      </c>
      <c r="B118" s="85" t="s">
        <v>117</v>
      </c>
      <c r="C118" s="59" t="s">
        <v>84</v>
      </c>
      <c r="D118" s="59">
        <v>2032</v>
      </c>
      <c r="E118" s="59" t="s">
        <v>80</v>
      </c>
      <c r="F118" s="60">
        <v>7326.1075661122586</v>
      </c>
    </row>
    <row r="119" spans="1:6" ht="16">
      <c r="A119" s="85" t="s">
        <v>76</v>
      </c>
      <c r="B119" s="85" t="s">
        <v>117</v>
      </c>
      <c r="C119" s="59" t="s">
        <v>84</v>
      </c>
      <c r="D119" s="59">
        <v>2033</v>
      </c>
      <c r="E119" s="59" t="s">
        <v>80</v>
      </c>
      <c r="F119" s="60">
        <v>7393.5834884958904</v>
      </c>
    </row>
    <row r="120" spans="1:6" ht="16">
      <c r="A120" s="85" t="s">
        <v>76</v>
      </c>
      <c r="B120" s="85" t="s">
        <v>117</v>
      </c>
      <c r="C120" s="59" t="s">
        <v>84</v>
      </c>
      <c r="D120" s="59">
        <v>2034</v>
      </c>
      <c r="E120" s="59" t="s">
        <v>80</v>
      </c>
      <c r="F120" s="60">
        <v>7461.1968998548746</v>
      </c>
    </row>
    <row r="121" spans="1:6" ht="16">
      <c r="A121" s="85" t="s">
        <v>76</v>
      </c>
      <c r="B121" s="85" t="s">
        <v>117</v>
      </c>
      <c r="C121" s="59" t="s">
        <v>84</v>
      </c>
      <c r="D121" s="59">
        <v>2035</v>
      </c>
      <c r="E121" s="59" t="s">
        <v>80</v>
      </c>
      <c r="F121" s="60">
        <v>7539.9690312629727</v>
      </c>
    </row>
    <row r="122" spans="1:6" ht="16">
      <c r="A122" s="85" t="s">
        <v>76</v>
      </c>
      <c r="B122" s="85" t="s">
        <v>118</v>
      </c>
      <c r="C122" s="59" t="s">
        <v>85</v>
      </c>
      <c r="D122" s="59">
        <v>2023</v>
      </c>
      <c r="E122" s="59" t="s">
        <v>80</v>
      </c>
      <c r="F122" s="60">
        <v>33.86</v>
      </c>
    </row>
    <row r="123" spans="1:6" ht="16">
      <c r="A123" s="85" t="s">
        <v>76</v>
      </c>
      <c r="B123" s="85" t="s">
        <v>118</v>
      </c>
      <c r="C123" s="59" t="s">
        <v>85</v>
      </c>
      <c r="D123" s="59">
        <v>2024</v>
      </c>
      <c r="E123" s="59" t="s">
        <v>80</v>
      </c>
      <c r="F123" s="60">
        <v>34.119999999999997</v>
      </c>
    </row>
    <row r="124" spans="1:6" ht="16">
      <c r="A124" s="85" t="s">
        <v>76</v>
      </c>
      <c r="B124" s="85" t="s">
        <v>118</v>
      </c>
      <c r="C124" s="59" t="s">
        <v>85</v>
      </c>
      <c r="D124" s="59">
        <v>2025</v>
      </c>
      <c r="E124" s="59" t="s">
        <v>80</v>
      </c>
      <c r="F124" s="60">
        <v>34.33</v>
      </c>
    </row>
    <row r="125" spans="1:6" ht="16">
      <c r="A125" s="85" t="s">
        <v>76</v>
      </c>
      <c r="B125" s="85" t="s">
        <v>118</v>
      </c>
      <c r="C125" s="59" t="s">
        <v>85</v>
      </c>
      <c r="D125" s="59">
        <v>2026</v>
      </c>
      <c r="E125" s="59" t="s">
        <v>80</v>
      </c>
      <c r="F125" s="60">
        <v>34.549999999999997</v>
      </c>
    </row>
    <row r="126" spans="1:6" ht="16">
      <c r="A126" s="85" t="s">
        <v>76</v>
      </c>
      <c r="B126" s="85" t="s">
        <v>118</v>
      </c>
      <c r="C126" s="59" t="s">
        <v>85</v>
      </c>
      <c r="D126" s="59">
        <v>2027</v>
      </c>
      <c r="E126" s="59" t="s">
        <v>80</v>
      </c>
      <c r="F126" s="60">
        <v>34.799999999999997</v>
      </c>
    </row>
    <row r="127" spans="1:6" ht="16">
      <c r="A127" s="85" t="s">
        <v>76</v>
      </c>
      <c r="B127" s="85" t="s">
        <v>118</v>
      </c>
      <c r="C127" s="59" t="s">
        <v>85</v>
      </c>
      <c r="D127" s="59">
        <v>2028</v>
      </c>
      <c r="E127" s="59" t="s">
        <v>80</v>
      </c>
      <c r="F127" s="60">
        <v>35.049999999999997</v>
      </c>
    </row>
    <row r="128" spans="1:6" ht="16">
      <c r="A128" s="85" t="s">
        <v>76</v>
      </c>
      <c r="B128" s="85" t="s">
        <v>118</v>
      </c>
      <c r="C128" s="59" t="s">
        <v>85</v>
      </c>
      <c r="D128" s="59">
        <v>2029</v>
      </c>
      <c r="E128" s="59" t="s">
        <v>80</v>
      </c>
      <c r="F128" s="60">
        <v>35.39</v>
      </c>
    </row>
    <row r="129" spans="1:6" ht="16">
      <c r="A129" s="85" t="s">
        <v>76</v>
      </c>
      <c r="B129" s="85" t="s">
        <v>118</v>
      </c>
      <c r="C129" s="59" t="s">
        <v>85</v>
      </c>
      <c r="D129" s="59">
        <v>2030</v>
      </c>
      <c r="E129" s="59" t="s">
        <v>80</v>
      </c>
      <c r="F129" s="60">
        <v>35.729999999999997</v>
      </c>
    </row>
    <row r="130" spans="1:6" ht="16">
      <c r="A130" s="85" t="s">
        <v>76</v>
      </c>
      <c r="B130" s="85" t="s">
        <v>118</v>
      </c>
      <c r="C130" s="59" t="s">
        <v>85</v>
      </c>
      <c r="D130" s="59">
        <v>2031</v>
      </c>
      <c r="E130" s="59" t="s">
        <v>80</v>
      </c>
      <c r="F130" s="60">
        <v>36.17</v>
      </c>
    </row>
    <row r="131" spans="1:6" ht="16">
      <c r="A131" s="85" t="s">
        <v>76</v>
      </c>
      <c r="B131" s="85" t="s">
        <v>118</v>
      </c>
      <c r="C131" s="59" t="s">
        <v>85</v>
      </c>
      <c r="D131" s="59">
        <v>2032</v>
      </c>
      <c r="E131" s="59" t="s">
        <v>80</v>
      </c>
      <c r="F131" s="60">
        <v>36.54</v>
      </c>
    </row>
    <row r="132" spans="1:6" ht="16">
      <c r="A132" s="85" t="s">
        <v>76</v>
      </c>
      <c r="B132" s="85" t="s">
        <v>118</v>
      </c>
      <c r="C132" s="59" t="s">
        <v>85</v>
      </c>
      <c r="D132" s="59">
        <v>2033</v>
      </c>
      <c r="E132" s="59" t="s">
        <v>80</v>
      </c>
      <c r="F132" s="60">
        <v>37</v>
      </c>
    </row>
    <row r="133" spans="1:6" ht="16">
      <c r="A133" s="85" t="s">
        <v>76</v>
      </c>
      <c r="B133" s="85" t="s">
        <v>118</v>
      </c>
      <c r="C133" s="59" t="s">
        <v>85</v>
      </c>
      <c r="D133" s="59">
        <v>2034</v>
      </c>
      <c r="E133" s="59" t="s">
        <v>80</v>
      </c>
      <c r="F133" s="60">
        <v>37.46</v>
      </c>
    </row>
    <row r="134" spans="1:6" ht="16">
      <c r="A134" s="85" t="s">
        <v>76</v>
      </c>
      <c r="B134" s="85" t="s">
        <v>118</v>
      </c>
      <c r="C134" s="59" t="s">
        <v>85</v>
      </c>
      <c r="D134" s="59">
        <v>2035</v>
      </c>
      <c r="E134" s="59" t="s">
        <v>80</v>
      </c>
      <c r="F134" s="60">
        <v>37.950000000000003</v>
      </c>
    </row>
    <row r="135" spans="1:6" ht="16">
      <c r="A135" s="85" t="s">
        <v>76</v>
      </c>
      <c r="B135" s="85" t="s">
        <v>119</v>
      </c>
      <c r="C135" s="59" t="s">
        <v>86</v>
      </c>
      <c r="D135" s="59">
        <v>2023</v>
      </c>
      <c r="E135" s="59" t="s">
        <v>80</v>
      </c>
      <c r="F135" s="60">
        <v>5728.63</v>
      </c>
    </row>
    <row r="136" spans="1:6" ht="16">
      <c r="A136" s="85" t="s">
        <v>76</v>
      </c>
      <c r="B136" s="85" t="s">
        <v>119</v>
      </c>
      <c r="C136" s="59" t="s">
        <v>86</v>
      </c>
      <c r="D136" s="59">
        <v>2024</v>
      </c>
      <c r="E136" s="59" t="s">
        <v>80</v>
      </c>
      <c r="F136" s="60">
        <v>5758.94</v>
      </c>
    </row>
    <row r="137" spans="1:6" ht="16">
      <c r="A137" s="85" t="s">
        <v>76</v>
      </c>
      <c r="B137" s="85" t="s">
        <v>119</v>
      </c>
      <c r="C137" s="59" t="s">
        <v>86</v>
      </c>
      <c r="D137" s="59">
        <v>2025</v>
      </c>
      <c r="E137" s="59" t="s">
        <v>80</v>
      </c>
      <c r="F137" s="60">
        <v>5755.61</v>
      </c>
    </row>
    <row r="138" spans="1:6" ht="16">
      <c r="A138" s="85" t="s">
        <v>76</v>
      </c>
      <c r="B138" s="85" t="s">
        <v>119</v>
      </c>
      <c r="C138" s="59" t="s">
        <v>86</v>
      </c>
      <c r="D138" s="59">
        <v>2026</v>
      </c>
      <c r="E138" s="59" t="s">
        <v>80</v>
      </c>
      <c r="F138" s="60">
        <v>5759.26</v>
      </c>
    </row>
    <row r="139" spans="1:6" ht="16">
      <c r="A139" s="85" t="s">
        <v>76</v>
      </c>
      <c r="B139" s="85" t="s">
        <v>119</v>
      </c>
      <c r="C139" s="59" t="s">
        <v>86</v>
      </c>
      <c r="D139" s="59">
        <v>2027</v>
      </c>
      <c r="E139" s="59" t="s">
        <v>80</v>
      </c>
      <c r="F139" s="60">
        <v>5766.74</v>
      </c>
    </row>
    <row r="140" spans="1:6" ht="16">
      <c r="A140" s="85" t="s">
        <v>76</v>
      </c>
      <c r="B140" s="85" t="s">
        <v>119</v>
      </c>
      <c r="C140" s="59" t="s">
        <v>86</v>
      </c>
      <c r="D140" s="59">
        <v>2028</v>
      </c>
      <c r="E140" s="59" t="s">
        <v>80</v>
      </c>
      <c r="F140" s="60">
        <v>5795.21</v>
      </c>
    </row>
    <row r="141" spans="1:6" ht="16">
      <c r="A141" s="85" t="s">
        <v>76</v>
      </c>
      <c r="B141" s="85" t="s">
        <v>119</v>
      </c>
      <c r="C141" s="59" t="s">
        <v>86</v>
      </c>
      <c r="D141" s="59">
        <v>2029</v>
      </c>
      <c r="E141" s="59" t="s">
        <v>80</v>
      </c>
      <c r="F141" s="60">
        <v>5827.36</v>
      </c>
    </row>
    <row r="142" spans="1:6" ht="16">
      <c r="A142" s="85" t="s">
        <v>76</v>
      </c>
      <c r="B142" s="85" t="s">
        <v>119</v>
      </c>
      <c r="C142" s="59" t="s">
        <v>86</v>
      </c>
      <c r="D142" s="59">
        <v>2030</v>
      </c>
      <c r="E142" s="59" t="s">
        <v>80</v>
      </c>
      <c r="F142" s="60">
        <v>5955.34</v>
      </c>
    </row>
    <row r="143" spans="1:6" ht="16">
      <c r="A143" s="85" t="s">
        <v>76</v>
      </c>
      <c r="B143" s="85" t="s">
        <v>119</v>
      </c>
      <c r="C143" s="59" t="s">
        <v>86</v>
      </c>
      <c r="D143" s="59">
        <v>2031</v>
      </c>
      <c r="E143" s="59" t="s">
        <v>80</v>
      </c>
      <c r="F143" s="60">
        <v>5982.79</v>
      </c>
    </row>
    <row r="144" spans="1:6" ht="16">
      <c r="A144" s="85" t="s">
        <v>76</v>
      </c>
      <c r="B144" s="85" t="s">
        <v>119</v>
      </c>
      <c r="C144" s="59" t="s">
        <v>86</v>
      </c>
      <c r="D144" s="59">
        <v>2032</v>
      </c>
      <c r="E144" s="59" t="s">
        <v>80</v>
      </c>
      <c r="F144" s="60">
        <v>6039.93</v>
      </c>
    </row>
    <row r="145" spans="1:6" ht="16">
      <c r="A145" s="85" t="s">
        <v>76</v>
      </c>
      <c r="B145" s="85" t="s">
        <v>119</v>
      </c>
      <c r="C145" s="59" t="s">
        <v>86</v>
      </c>
      <c r="D145" s="59">
        <v>2033</v>
      </c>
      <c r="E145" s="59" t="s">
        <v>80</v>
      </c>
      <c r="F145" s="60">
        <v>6040.19</v>
      </c>
    </row>
    <row r="146" spans="1:6" ht="16">
      <c r="A146" s="85" t="s">
        <v>76</v>
      </c>
      <c r="B146" s="85" t="s">
        <v>119</v>
      </c>
      <c r="C146" s="59" t="s">
        <v>86</v>
      </c>
      <c r="D146" s="59">
        <v>2034</v>
      </c>
      <c r="E146" s="59" t="s">
        <v>80</v>
      </c>
      <c r="F146" s="60">
        <v>6066.94</v>
      </c>
    </row>
    <row r="147" spans="1:6" ht="16">
      <c r="A147" s="85" t="s">
        <v>76</v>
      </c>
      <c r="B147" s="85" t="s">
        <v>119</v>
      </c>
      <c r="C147" s="59" t="s">
        <v>86</v>
      </c>
      <c r="D147" s="59">
        <v>2035</v>
      </c>
      <c r="E147" s="59" t="s">
        <v>80</v>
      </c>
      <c r="F147" s="60">
        <v>6098.58</v>
      </c>
    </row>
    <row r="148" spans="1:6" ht="16">
      <c r="A148" s="85" t="s">
        <v>76</v>
      </c>
      <c r="B148" s="85" t="s">
        <v>120</v>
      </c>
      <c r="C148" s="59" t="s">
        <v>87</v>
      </c>
      <c r="D148" s="59">
        <v>2023</v>
      </c>
      <c r="E148" s="59" t="s">
        <v>80</v>
      </c>
      <c r="F148" s="60">
        <v>3424.8182323044402</v>
      </c>
    </row>
    <row r="149" spans="1:6" ht="16">
      <c r="A149" s="85" t="s">
        <v>76</v>
      </c>
      <c r="B149" s="85" t="s">
        <v>120</v>
      </c>
      <c r="C149" s="59" t="s">
        <v>87</v>
      </c>
      <c r="D149" s="59">
        <v>2024</v>
      </c>
      <c r="E149" s="59" t="s">
        <v>80</v>
      </c>
      <c r="F149" s="60">
        <v>3455.7185908712841</v>
      </c>
    </row>
    <row r="150" spans="1:6" ht="16">
      <c r="A150" s="85" t="s">
        <v>76</v>
      </c>
      <c r="B150" s="85" t="s">
        <v>120</v>
      </c>
      <c r="C150" s="59" t="s">
        <v>87</v>
      </c>
      <c r="D150" s="59">
        <v>2025</v>
      </c>
      <c r="E150" s="59" t="s">
        <v>80</v>
      </c>
      <c r="F150" s="60">
        <v>3461.0121718815381</v>
      </c>
    </row>
    <row r="151" spans="1:6" ht="16">
      <c r="A151" s="85" t="s">
        <v>76</v>
      </c>
      <c r="B151" s="85" t="s">
        <v>120</v>
      </c>
      <c r="C151" s="59" t="s">
        <v>87</v>
      </c>
      <c r="D151" s="59">
        <v>2026</v>
      </c>
      <c r="E151" s="59" t="s">
        <v>80</v>
      </c>
      <c r="F151" s="60">
        <v>3495.7774306065176</v>
      </c>
    </row>
    <row r="152" spans="1:6" ht="16">
      <c r="A152" s="85" t="s">
        <v>76</v>
      </c>
      <c r="B152" s="85" t="s">
        <v>120</v>
      </c>
      <c r="C152" s="59" t="s">
        <v>87</v>
      </c>
      <c r="D152" s="59">
        <v>2027</v>
      </c>
      <c r="E152" s="59" t="s">
        <v>80</v>
      </c>
      <c r="F152" s="60">
        <v>3554.0073945395575</v>
      </c>
    </row>
    <row r="153" spans="1:6" ht="16">
      <c r="A153" s="85" t="s">
        <v>76</v>
      </c>
      <c r="B153" s="85" t="s">
        <v>120</v>
      </c>
      <c r="C153" s="59" t="s">
        <v>87</v>
      </c>
      <c r="D153" s="59">
        <v>2028</v>
      </c>
      <c r="E153" s="59" t="s">
        <v>80</v>
      </c>
      <c r="F153" s="60">
        <v>3620.1727844862421</v>
      </c>
    </row>
    <row r="154" spans="1:6" ht="16">
      <c r="A154" s="85" t="s">
        <v>76</v>
      </c>
      <c r="B154" s="85" t="s">
        <v>120</v>
      </c>
      <c r="C154" s="59" t="s">
        <v>87</v>
      </c>
      <c r="D154" s="59">
        <v>2029</v>
      </c>
      <c r="E154" s="59" t="s">
        <v>80</v>
      </c>
      <c r="F154" s="60">
        <v>3666.1693477451754</v>
      </c>
    </row>
    <row r="155" spans="1:6" ht="16">
      <c r="A155" s="85" t="s">
        <v>76</v>
      </c>
      <c r="B155" s="85" t="s">
        <v>120</v>
      </c>
      <c r="C155" s="59" t="s">
        <v>87</v>
      </c>
      <c r="D155" s="59">
        <v>2030</v>
      </c>
      <c r="E155" s="59" t="s">
        <v>80</v>
      </c>
      <c r="F155" s="60">
        <v>3721.4857254748076</v>
      </c>
    </row>
    <row r="156" spans="1:6" ht="16">
      <c r="A156" s="85" t="s">
        <v>76</v>
      </c>
      <c r="B156" s="85" t="s">
        <v>120</v>
      </c>
      <c r="C156" s="59" t="s">
        <v>87</v>
      </c>
      <c r="D156" s="59">
        <v>2031</v>
      </c>
      <c r="E156" s="59" t="s">
        <v>80</v>
      </c>
      <c r="F156" s="60">
        <v>3780.6568871275417</v>
      </c>
    </row>
    <row r="157" spans="1:6" ht="16">
      <c r="A157" s="85" t="s">
        <v>76</v>
      </c>
      <c r="B157" s="85" t="s">
        <v>120</v>
      </c>
      <c r="C157" s="59" t="s">
        <v>87</v>
      </c>
      <c r="D157" s="59">
        <v>2032</v>
      </c>
      <c r="E157" s="59" t="s">
        <v>80</v>
      </c>
      <c r="F157" s="60">
        <v>3847.9153271058531</v>
      </c>
    </row>
    <row r="158" spans="1:6" ht="16">
      <c r="A158" s="85" t="s">
        <v>76</v>
      </c>
      <c r="B158" s="85" t="s">
        <v>120</v>
      </c>
      <c r="C158" s="59" t="s">
        <v>87</v>
      </c>
      <c r="D158" s="59">
        <v>2033</v>
      </c>
      <c r="E158" s="59" t="s">
        <v>80</v>
      </c>
      <c r="F158" s="60">
        <v>3897.2916582742428</v>
      </c>
    </row>
    <row r="159" spans="1:6" ht="16">
      <c r="A159" s="85" t="s">
        <v>76</v>
      </c>
      <c r="B159" s="85" t="s">
        <v>120</v>
      </c>
      <c r="C159" s="59" t="s">
        <v>87</v>
      </c>
      <c r="D159" s="59">
        <v>2034</v>
      </c>
      <c r="E159" s="59" t="s">
        <v>80</v>
      </c>
      <c r="F159" s="60">
        <v>3960.7100891213931</v>
      </c>
    </row>
    <row r="160" spans="1:6" ht="16">
      <c r="A160" s="85" t="s">
        <v>76</v>
      </c>
      <c r="B160" s="85" t="s">
        <v>120</v>
      </c>
      <c r="C160" s="59" t="s">
        <v>87</v>
      </c>
      <c r="D160" s="59">
        <v>2035</v>
      </c>
      <c r="E160" s="59" t="s">
        <v>80</v>
      </c>
      <c r="F160" s="60">
        <v>4032.7066998104074</v>
      </c>
    </row>
    <row r="161" spans="1:6" ht="16">
      <c r="A161" s="85" t="s">
        <v>76</v>
      </c>
      <c r="B161" s="85" t="s">
        <v>121</v>
      </c>
      <c r="C161" s="59" t="s">
        <v>88</v>
      </c>
      <c r="D161" s="59">
        <v>2023</v>
      </c>
      <c r="E161" s="59" t="s">
        <v>80</v>
      </c>
      <c r="F161" s="60">
        <v>1888.43</v>
      </c>
    </row>
    <row r="162" spans="1:6" ht="16">
      <c r="A162" s="85" t="s">
        <v>76</v>
      </c>
      <c r="B162" s="85" t="s">
        <v>121</v>
      </c>
      <c r="C162" s="59" t="s">
        <v>88</v>
      </c>
      <c r="D162" s="59">
        <v>2024</v>
      </c>
      <c r="E162" s="59" t="s">
        <v>80</v>
      </c>
      <c r="F162" s="60">
        <v>1904.69</v>
      </c>
    </row>
    <row r="163" spans="1:6" ht="16">
      <c r="A163" s="85" t="s">
        <v>76</v>
      </c>
      <c r="B163" s="85" t="s">
        <v>121</v>
      </c>
      <c r="C163" s="59" t="s">
        <v>88</v>
      </c>
      <c r="D163" s="59">
        <v>2025</v>
      </c>
      <c r="E163" s="59" t="s">
        <v>80</v>
      </c>
      <c r="F163" s="60">
        <v>1916.17</v>
      </c>
    </row>
    <row r="164" spans="1:6" ht="16">
      <c r="A164" s="85" t="s">
        <v>76</v>
      </c>
      <c r="B164" s="85" t="s">
        <v>121</v>
      </c>
      <c r="C164" s="59" t="s">
        <v>88</v>
      </c>
      <c r="D164" s="59">
        <v>2026</v>
      </c>
      <c r="E164" s="59" t="s">
        <v>80</v>
      </c>
      <c r="F164" s="60">
        <v>1926.85</v>
      </c>
    </row>
    <row r="165" spans="1:6" ht="16">
      <c r="A165" s="85" t="s">
        <v>76</v>
      </c>
      <c r="B165" s="85" t="s">
        <v>121</v>
      </c>
      <c r="C165" s="59" t="s">
        <v>88</v>
      </c>
      <c r="D165" s="59">
        <v>2027</v>
      </c>
      <c r="E165" s="59" t="s">
        <v>80</v>
      </c>
      <c r="F165" s="60">
        <v>1938.95</v>
      </c>
    </row>
    <row r="166" spans="1:6" ht="16">
      <c r="A166" s="85" t="s">
        <v>76</v>
      </c>
      <c r="B166" s="85" t="s">
        <v>121</v>
      </c>
      <c r="C166" s="59" t="s">
        <v>88</v>
      </c>
      <c r="D166" s="59">
        <v>2028</v>
      </c>
      <c r="E166" s="59" t="s">
        <v>80</v>
      </c>
      <c r="F166" s="60">
        <v>1951.69</v>
      </c>
    </row>
    <row r="167" spans="1:6" ht="16">
      <c r="A167" s="85" t="s">
        <v>76</v>
      </c>
      <c r="B167" s="85" t="s">
        <v>121</v>
      </c>
      <c r="C167" s="59" t="s">
        <v>88</v>
      </c>
      <c r="D167" s="59">
        <v>2029</v>
      </c>
      <c r="E167" s="59" t="s">
        <v>80</v>
      </c>
      <c r="F167" s="60">
        <v>1968.03</v>
      </c>
    </row>
    <row r="168" spans="1:6" ht="16">
      <c r="A168" s="85" t="s">
        <v>76</v>
      </c>
      <c r="B168" s="85" t="s">
        <v>121</v>
      </c>
      <c r="C168" s="59" t="s">
        <v>88</v>
      </c>
      <c r="D168" s="59">
        <v>2030</v>
      </c>
      <c r="E168" s="59" t="s">
        <v>80</v>
      </c>
      <c r="F168" s="60">
        <v>1986.47</v>
      </c>
    </row>
    <row r="169" spans="1:6" ht="16">
      <c r="A169" s="85" t="s">
        <v>76</v>
      </c>
      <c r="B169" s="85" t="s">
        <v>121</v>
      </c>
      <c r="C169" s="59" t="s">
        <v>88</v>
      </c>
      <c r="D169" s="59">
        <v>2031</v>
      </c>
      <c r="E169" s="59" t="s">
        <v>80</v>
      </c>
      <c r="F169" s="60">
        <v>2006.21</v>
      </c>
    </row>
    <row r="170" spans="1:6" ht="16">
      <c r="A170" s="85" t="s">
        <v>76</v>
      </c>
      <c r="B170" s="85" t="s">
        <v>121</v>
      </c>
      <c r="C170" s="59" t="s">
        <v>88</v>
      </c>
      <c r="D170" s="59">
        <v>2032</v>
      </c>
      <c r="E170" s="59" t="s">
        <v>80</v>
      </c>
      <c r="F170" s="60">
        <v>2023.27</v>
      </c>
    </row>
    <row r="171" spans="1:6" ht="16">
      <c r="A171" s="85" t="s">
        <v>76</v>
      </c>
      <c r="B171" s="85" t="s">
        <v>121</v>
      </c>
      <c r="C171" s="59" t="s">
        <v>88</v>
      </c>
      <c r="D171" s="59">
        <v>2033</v>
      </c>
      <c r="E171" s="59" t="s">
        <v>80</v>
      </c>
      <c r="F171" s="60">
        <v>2044.07</v>
      </c>
    </row>
    <row r="172" spans="1:6" ht="16">
      <c r="A172" s="85" t="s">
        <v>76</v>
      </c>
      <c r="B172" s="85" t="s">
        <v>121</v>
      </c>
      <c r="C172" s="59" t="s">
        <v>88</v>
      </c>
      <c r="D172" s="59">
        <v>2034</v>
      </c>
      <c r="E172" s="59" t="s">
        <v>80</v>
      </c>
      <c r="F172" s="60">
        <v>2065.0700000000002</v>
      </c>
    </row>
    <row r="173" spans="1:6" ht="16">
      <c r="A173" s="85" t="s">
        <v>76</v>
      </c>
      <c r="B173" s="85" t="s">
        <v>121</v>
      </c>
      <c r="C173" s="59" t="s">
        <v>88</v>
      </c>
      <c r="D173" s="59">
        <v>2035</v>
      </c>
      <c r="E173" s="59" t="s">
        <v>80</v>
      </c>
      <c r="F173" s="60">
        <v>2089.92</v>
      </c>
    </row>
    <row r="174" spans="1:6" ht="16">
      <c r="A174" s="85" t="s">
        <v>76</v>
      </c>
      <c r="B174" s="85" t="s">
        <v>122</v>
      </c>
      <c r="C174" s="59" t="s">
        <v>89</v>
      </c>
      <c r="D174" s="59">
        <v>2023</v>
      </c>
      <c r="E174" s="59" t="s">
        <v>80</v>
      </c>
      <c r="F174" s="60">
        <v>674.13</v>
      </c>
    </row>
    <row r="175" spans="1:6" ht="16">
      <c r="A175" s="85" t="s">
        <v>76</v>
      </c>
      <c r="B175" s="85" t="s">
        <v>122</v>
      </c>
      <c r="C175" s="59" t="s">
        <v>89</v>
      </c>
      <c r="D175" s="59">
        <v>2024</v>
      </c>
      <c r="E175" s="59" t="s">
        <v>80</v>
      </c>
      <c r="F175" s="60">
        <v>677.92</v>
      </c>
    </row>
    <row r="176" spans="1:6" ht="16">
      <c r="A176" s="85" t="s">
        <v>76</v>
      </c>
      <c r="B176" s="85" t="s">
        <v>122</v>
      </c>
      <c r="C176" s="59" t="s">
        <v>89</v>
      </c>
      <c r="D176" s="59">
        <v>2025</v>
      </c>
      <c r="E176" s="59" t="s">
        <v>80</v>
      </c>
      <c r="F176" s="60">
        <v>678.67</v>
      </c>
    </row>
    <row r="177" spans="1:6" ht="16">
      <c r="A177" s="85" t="s">
        <v>76</v>
      </c>
      <c r="B177" s="85" t="s">
        <v>122</v>
      </c>
      <c r="C177" s="59" t="s">
        <v>89</v>
      </c>
      <c r="D177" s="59">
        <v>2026</v>
      </c>
      <c r="E177" s="59" t="s">
        <v>80</v>
      </c>
      <c r="F177" s="60">
        <v>680.61</v>
      </c>
    </row>
    <row r="178" spans="1:6" ht="16">
      <c r="A178" s="85" t="s">
        <v>76</v>
      </c>
      <c r="B178" s="85" t="s">
        <v>122</v>
      </c>
      <c r="C178" s="59" t="s">
        <v>89</v>
      </c>
      <c r="D178" s="59">
        <v>2027</v>
      </c>
      <c r="E178" s="59" t="s">
        <v>80</v>
      </c>
      <c r="F178" s="60">
        <v>682.11</v>
      </c>
    </row>
    <row r="179" spans="1:6" ht="16">
      <c r="A179" s="85" t="s">
        <v>76</v>
      </c>
      <c r="B179" s="85" t="s">
        <v>122</v>
      </c>
      <c r="C179" s="59" t="s">
        <v>89</v>
      </c>
      <c r="D179" s="59">
        <v>2028</v>
      </c>
      <c r="E179" s="59" t="s">
        <v>80</v>
      </c>
      <c r="F179" s="60">
        <v>683.33</v>
      </c>
    </row>
    <row r="180" spans="1:6" ht="16">
      <c r="A180" s="85" t="s">
        <v>76</v>
      </c>
      <c r="B180" s="85" t="s">
        <v>122</v>
      </c>
      <c r="C180" s="59" t="s">
        <v>89</v>
      </c>
      <c r="D180" s="59">
        <v>2029</v>
      </c>
      <c r="E180" s="59" t="s">
        <v>80</v>
      </c>
      <c r="F180" s="60">
        <v>684.37</v>
      </c>
    </row>
    <row r="181" spans="1:6" ht="16">
      <c r="A181" s="85" t="s">
        <v>76</v>
      </c>
      <c r="B181" s="85" t="s">
        <v>122</v>
      </c>
      <c r="C181" s="59" t="s">
        <v>89</v>
      </c>
      <c r="D181" s="59">
        <v>2030</v>
      </c>
      <c r="E181" s="59" t="s">
        <v>80</v>
      </c>
      <c r="F181" s="60">
        <v>685.27</v>
      </c>
    </row>
    <row r="182" spans="1:6" ht="16">
      <c r="A182" s="85" t="s">
        <v>76</v>
      </c>
      <c r="B182" s="85" t="s">
        <v>122</v>
      </c>
      <c r="C182" s="59" t="s">
        <v>89</v>
      </c>
      <c r="D182" s="59">
        <v>2031</v>
      </c>
      <c r="E182" s="59" t="s">
        <v>80</v>
      </c>
      <c r="F182" s="60">
        <v>686.06</v>
      </c>
    </row>
    <row r="183" spans="1:6" ht="16">
      <c r="A183" s="85" t="s">
        <v>76</v>
      </c>
      <c r="B183" s="85" t="s">
        <v>122</v>
      </c>
      <c r="C183" s="59" t="s">
        <v>89</v>
      </c>
      <c r="D183" s="59">
        <v>2032</v>
      </c>
      <c r="E183" s="59" t="s">
        <v>80</v>
      </c>
      <c r="F183" s="60">
        <v>686.77</v>
      </c>
    </row>
    <row r="184" spans="1:6" ht="16">
      <c r="A184" s="85" t="s">
        <v>76</v>
      </c>
      <c r="B184" s="85" t="s">
        <v>122</v>
      </c>
      <c r="C184" s="59" t="s">
        <v>89</v>
      </c>
      <c r="D184" s="59">
        <v>2033</v>
      </c>
      <c r="E184" s="59" t="s">
        <v>80</v>
      </c>
      <c r="F184" s="60">
        <v>687.38</v>
      </c>
    </row>
    <row r="185" spans="1:6" ht="16">
      <c r="A185" s="85" t="s">
        <v>76</v>
      </c>
      <c r="B185" s="85" t="s">
        <v>122</v>
      </c>
      <c r="C185" s="59" t="s">
        <v>89</v>
      </c>
      <c r="D185" s="59">
        <v>2034</v>
      </c>
      <c r="E185" s="59" t="s">
        <v>80</v>
      </c>
      <c r="F185" s="60">
        <v>687.96</v>
      </c>
    </row>
    <row r="186" spans="1:6" ht="16">
      <c r="A186" s="85" t="s">
        <v>76</v>
      </c>
      <c r="B186" s="85" t="s">
        <v>122</v>
      </c>
      <c r="C186" s="59" t="s">
        <v>89</v>
      </c>
      <c r="D186" s="59">
        <v>2035</v>
      </c>
      <c r="E186" s="59" t="s">
        <v>80</v>
      </c>
      <c r="F186" s="60">
        <v>688.5</v>
      </c>
    </row>
    <row r="187" spans="1:6" ht="16">
      <c r="A187" s="85" t="s">
        <v>76</v>
      </c>
      <c r="B187" s="85" t="s">
        <v>123</v>
      </c>
      <c r="C187" s="59" t="s">
        <v>90</v>
      </c>
      <c r="D187" s="59">
        <v>2023</v>
      </c>
      <c r="E187" s="59" t="s">
        <v>80</v>
      </c>
      <c r="F187" s="60">
        <v>3789.74</v>
      </c>
    </row>
    <row r="188" spans="1:6" ht="16">
      <c r="A188" s="85" t="s">
        <v>76</v>
      </c>
      <c r="B188" s="85" t="s">
        <v>123</v>
      </c>
      <c r="C188" s="59" t="s">
        <v>90</v>
      </c>
      <c r="D188" s="59">
        <v>2024</v>
      </c>
      <c r="E188" s="59" t="s">
        <v>80</v>
      </c>
      <c r="F188" s="60">
        <v>3820.79</v>
      </c>
    </row>
    <row r="189" spans="1:6" ht="16">
      <c r="A189" s="85" t="s">
        <v>76</v>
      </c>
      <c r="B189" s="85" t="s">
        <v>123</v>
      </c>
      <c r="C189" s="59" t="s">
        <v>90</v>
      </c>
      <c r="D189" s="59">
        <v>2025</v>
      </c>
      <c r="E189" s="59" t="s">
        <v>80</v>
      </c>
      <c r="F189" s="60">
        <v>3844.49</v>
      </c>
    </row>
    <row r="190" spans="1:6" ht="16">
      <c r="A190" s="85" t="s">
        <v>76</v>
      </c>
      <c r="B190" s="85" t="s">
        <v>123</v>
      </c>
      <c r="C190" s="59" t="s">
        <v>90</v>
      </c>
      <c r="D190" s="59">
        <v>2026</v>
      </c>
      <c r="E190" s="59" t="s">
        <v>80</v>
      </c>
      <c r="F190" s="60">
        <v>3867.62</v>
      </c>
    </row>
    <row r="191" spans="1:6" ht="16">
      <c r="A191" s="85" t="s">
        <v>76</v>
      </c>
      <c r="B191" s="85" t="s">
        <v>123</v>
      </c>
      <c r="C191" s="59" t="s">
        <v>90</v>
      </c>
      <c r="D191" s="59">
        <v>2027</v>
      </c>
      <c r="E191" s="59" t="s">
        <v>80</v>
      </c>
      <c r="F191" s="60">
        <v>3894.5</v>
      </c>
    </row>
    <row r="192" spans="1:6" ht="16">
      <c r="A192" s="85" t="s">
        <v>76</v>
      </c>
      <c r="B192" s="85" t="s">
        <v>123</v>
      </c>
      <c r="C192" s="59" t="s">
        <v>90</v>
      </c>
      <c r="D192" s="59">
        <v>2028</v>
      </c>
      <c r="E192" s="59" t="s">
        <v>80</v>
      </c>
      <c r="F192" s="60">
        <v>3921.64</v>
      </c>
    </row>
    <row r="193" spans="1:6" ht="16">
      <c r="A193" s="85" t="s">
        <v>76</v>
      </c>
      <c r="B193" s="85" t="s">
        <v>123</v>
      </c>
      <c r="C193" s="59" t="s">
        <v>90</v>
      </c>
      <c r="D193" s="59">
        <v>2029</v>
      </c>
      <c r="E193" s="59" t="s">
        <v>80</v>
      </c>
      <c r="F193" s="60">
        <v>3957.58</v>
      </c>
    </row>
    <row r="194" spans="1:6" ht="16">
      <c r="A194" s="85" t="s">
        <v>76</v>
      </c>
      <c r="B194" s="85" t="s">
        <v>123</v>
      </c>
      <c r="C194" s="59" t="s">
        <v>90</v>
      </c>
      <c r="D194" s="59">
        <v>2030</v>
      </c>
      <c r="E194" s="59" t="s">
        <v>80</v>
      </c>
      <c r="F194" s="60">
        <v>3995.71</v>
      </c>
    </row>
    <row r="195" spans="1:6" ht="16">
      <c r="A195" s="85" t="s">
        <v>76</v>
      </c>
      <c r="B195" s="85" t="s">
        <v>123</v>
      </c>
      <c r="C195" s="59" t="s">
        <v>90</v>
      </c>
      <c r="D195" s="59">
        <v>2031</v>
      </c>
      <c r="E195" s="59" t="s">
        <v>80</v>
      </c>
      <c r="F195" s="60">
        <v>4040.38</v>
      </c>
    </row>
    <row r="196" spans="1:6" ht="16">
      <c r="A196" s="85" t="s">
        <v>76</v>
      </c>
      <c r="B196" s="85" t="s">
        <v>123</v>
      </c>
      <c r="C196" s="59" t="s">
        <v>90</v>
      </c>
      <c r="D196" s="59">
        <v>2032</v>
      </c>
      <c r="E196" s="59" t="s">
        <v>80</v>
      </c>
      <c r="F196" s="60">
        <v>4079.4</v>
      </c>
    </row>
    <row r="197" spans="1:6" ht="16">
      <c r="A197" s="85" t="s">
        <v>76</v>
      </c>
      <c r="B197" s="85" t="s">
        <v>123</v>
      </c>
      <c r="C197" s="59" t="s">
        <v>90</v>
      </c>
      <c r="D197" s="59">
        <v>2033</v>
      </c>
      <c r="E197" s="59" t="s">
        <v>80</v>
      </c>
      <c r="F197" s="60">
        <v>4126.8599999999997</v>
      </c>
    </row>
    <row r="198" spans="1:6" ht="16">
      <c r="A198" s="85" t="s">
        <v>76</v>
      </c>
      <c r="B198" s="85" t="s">
        <v>123</v>
      </c>
      <c r="C198" s="59" t="s">
        <v>90</v>
      </c>
      <c r="D198" s="59">
        <v>2034</v>
      </c>
      <c r="E198" s="59" t="s">
        <v>80</v>
      </c>
      <c r="F198" s="60">
        <v>4174.1899999999996</v>
      </c>
    </row>
    <row r="199" spans="1:6" ht="16">
      <c r="A199" s="85" t="s">
        <v>76</v>
      </c>
      <c r="B199" s="85" t="s">
        <v>123</v>
      </c>
      <c r="C199" s="59" t="s">
        <v>90</v>
      </c>
      <c r="D199" s="59">
        <v>2035</v>
      </c>
      <c r="E199" s="59" t="s">
        <v>80</v>
      </c>
      <c r="F199" s="60">
        <v>4227.3999999999996</v>
      </c>
    </row>
    <row r="200" spans="1:6" ht="16">
      <c r="A200" s="85" t="s">
        <v>76</v>
      </c>
      <c r="B200" s="85" t="s">
        <v>124</v>
      </c>
      <c r="C200" s="59" t="s">
        <v>91</v>
      </c>
      <c r="D200" s="59">
        <v>2023</v>
      </c>
      <c r="E200" s="59" t="s">
        <v>80</v>
      </c>
      <c r="F200" s="60">
        <v>3654.29</v>
      </c>
    </row>
    <row r="201" spans="1:6" ht="16">
      <c r="A201" s="85" t="s">
        <v>76</v>
      </c>
      <c r="B201" s="85" t="s">
        <v>124</v>
      </c>
      <c r="C201" s="59" t="s">
        <v>91</v>
      </c>
      <c r="D201" s="59">
        <v>2024</v>
      </c>
      <c r="E201" s="59" t="s">
        <v>80</v>
      </c>
      <c r="F201" s="60">
        <v>3681.47</v>
      </c>
    </row>
    <row r="202" spans="1:6" ht="16">
      <c r="A202" s="85" t="s">
        <v>76</v>
      </c>
      <c r="B202" s="85" t="s">
        <v>124</v>
      </c>
      <c r="C202" s="59" t="s">
        <v>91</v>
      </c>
      <c r="D202" s="59">
        <v>2025</v>
      </c>
      <c r="E202" s="59" t="s">
        <v>80</v>
      </c>
      <c r="F202" s="60">
        <v>3700.66</v>
      </c>
    </row>
    <row r="203" spans="1:6" ht="16">
      <c r="A203" s="85" t="s">
        <v>76</v>
      </c>
      <c r="B203" s="85" t="s">
        <v>124</v>
      </c>
      <c r="C203" s="59" t="s">
        <v>91</v>
      </c>
      <c r="D203" s="59">
        <v>2026</v>
      </c>
      <c r="E203" s="59" t="s">
        <v>80</v>
      </c>
      <c r="F203" s="60">
        <v>3720.83</v>
      </c>
    </row>
    <row r="204" spans="1:6" ht="16">
      <c r="A204" s="85" t="s">
        <v>76</v>
      </c>
      <c r="B204" s="85" t="s">
        <v>124</v>
      </c>
      <c r="C204" s="59" t="s">
        <v>91</v>
      </c>
      <c r="D204" s="59">
        <v>2027</v>
      </c>
      <c r="E204" s="59" t="s">
        <v>80</v>
      </c>
      <c r="F204" s="60">
        <v>3744.51</v>
      </c>
    </row>
    <row r="205" spans="1:6" ht="16">
      <c r="A205" s="85" t="s">
        <v>76</v>
      </c>
      <c r="B205" s="85" t="s">
        <v>124</v>
      </c>
      <c r="C205" s="59" t="s">
        <v>91</v>
      </c>
      <c r="D205" s="59">
        <v>2028</v>
      </c>
      <c r="E205" s="59" t="s">
        <v>80</v>
      </c>
      <c r="F205" s="60">
        <v>3767.83</v>
      </c>
    </row>
    <row r="206" spans="1:6" ht="16">
      <c r="A206" s="85" t="s">
        <v>76</v>
      </c>
      <c r="B206" s="85" t="s">
        <v>124</v>
      </c>
      <c r="C206" s="59" t="s">
        <v>91</v>
      </c>
      <c r="D206" s="59">
        <v>2029</v>
      </c>
      <c r="E206" s="59" t="s">
        <v>80</v>
      </c>
      <c r="F206" s="60">
        <v>3799.8</v>
      </c>
    </row>
    <row r="207" spans="1:6" ht="16">
      <c r="A207" s="85" t="s">
        <v>76</v>
      </c>
      <c r="B207" s="85" t="s">
        <v>124</v>
      </c>
      <c r="C207" s="59" t="s">
        <v>91</v>
      </c>
      <c r="D207" s="59">
        <v>2030</v>
      </c>
      <c r="E207" s="59" t="s">
        <v>80</v>
      </c>
      <c r="F207" s="60">
        <v>3833.43</v>
      </c>
    </row>
    <row r="208" spans="1:6" ht="16">
      <c r="A208" s="85" t="s">
        <v>76</v>
      </c>
      <c r="B208" s="85" t="s">
        <v>124</v>
      </c>
      <c r="C208" s="59" t="s">
        <v>91</v>
      </c>
      <c r="D208" s="59">
        <v>2031</v>
      </c>
      <c r="E208" s="59" t="s">
        <v>80</v>
      </c>
      <c r="F208" s="60">
        <v>3874.42</v>
      </c>
    </row>
    <row r="209" spans="1:6" ht="16">
      <c r="A209" s="85" t="s">
        <v>76</v>
      </c>
      <c r="B209" s="85" t="s">
        <v>124</v>
      </c>
      <c r="C209" s="59" t="s">
        <v>91</v>
      </c>
      <c r="D209" s="59">
        <v>2032</v>
      </c>
      <c r="E209" s="59" t="s">
        <v>80</v>
      </c>
      <c r="F209" s="60">
        <v>3909.98</v>
      </c>
    </row>
    <row r="210" spans="1:6" ht="16">
      <c r="A210" s="85" t="s">
        <v>76</v>
      </c>
      <c r="B210" s="85" t="s">
        <v>124</v>
      </c>
      <c r="C210" s="59" t="s">
        <v>91</v>
      </c>
      <c r="D210" s="59">
        <v>2033</v>
      </c>
      <c r="E210" s="59" t="s">
        <v>80</v>
      </c>
      <c r="F210" s="60">
        <v>3953.07</v>
      </c>
    </row>
    <row r="211" spans="1:6" ht="16">
      <c r="A211" s="85" t="s">
        <v>76</v>
      </c>
      <c r="B211" s="85" t="s">
        <v>124</v>
      </c>
      <c r="C211" s="59" t="s">
        <v>91</v>
      </c>
      <c r="D211" s="59">
        <v>2034</v>
      </c>
      <c r="E211" s="59" t="s">
        <v>80</v>
      </c>
      <c r="F211" s="60">
        <v>3995.93</v>
      </c>
    </row>
    <row r="212" spans="1:6" ht="16">
      <c r="A212" s="85" t="s">
        <v>76</v>
      </c>
      <c r="B212" s="85" t="s">
        <v>124</v>
      </c>
      <c r="C212" s="59" t="s">
        <v>91</v>
      </c>
      <c r="D212" s="59">
        <v>2035</v>
      </c>
      <c r="E212" s="59" t="s">
        <v>80</v>
      </c>
      <c r="F212" s="60">
        <v>4043.64</v>
      </c>
    </row>
    <row r="213" spans="1:6" ht="16">
      <c r="A213" s="85" t="s">
        <v>76</v>
      </c>
      <c r="B213" s="85" t="s">
        <v>125</v>
      </c>
      <c r="C213" s="59" t="s">
        <v>92</v>
      </c>
      <c r="D213" s="59">
        <v>2023</v>
      </c>
      <c r="E213" s="59" t="s">
        <v>80</v>
      </c>
      <c r="F213" s="60">
        <v>2208.14</v>
      </c>
    </row>
    <row r="214" spans="1:6" ht="16">
      <c r="A214" s="85" t="s">
        <v>76</v>
      </c>
      <c r="B214" s="85" t="s">
        <v>125</v>
      </c>
      <c r="C214" s="59" t="s">
        <v>92</v>
      </c>
      <c r="D214" s="59">
        <v>2024</v>
      </c>
      <c r="E214" s="59" t="s">
        <v>80</v>
      </c>
      <c r="F214" s="60">
        <v>2227.09</v>
      </c>
    </row>
    <row r="215" spans="1:6" ht="16">
      <c r="A215" s="85" t="s">
        <v>76</v>
      </c>
      <c r="B215" s="85" t="s">
        <v>125</v>
      </c>
      <c r="C215" s="59" t="s">
        <v>92</v>
      </c>
      <c r="D215" s="59">
        <v>2025</v>
      </c>
      <c r="E215" s="59" t="s">
        <v>80</v>
      </c>
      <c r="F215" s="60">
        <v>2241.23</v>
      </c>
    </row>
    <row r="216" spans="1:6" ht="16">
      <c r="A216" s="85" t="s">
        <v>76</v>
      </c>
      <c r="B216" s="85" t="s">
        <v>125</v>
      </c>
      <c r="C216" s="59" t="s">
        <v>92</v>
      </c>
      <c r="D216" s="59">
        <v>2026</v>
      </c>
      <c r="E216" s="59" t="s">
        <v>80</v>
      </c>
      <c r="F216" s="60">
        <v>2254.5100000000002</v>
      </c>
    </row>
    <row r="217" spans="1:6" ht="16">
      <c r="A217" s="85" t="s">
        <v>76</v>
      </c>
      <c r="B217" s="85" t="s">
        <v>125</v>
      </c>
      <c r="C217" s="59" t="s">
        <v>92</v>
      </c>
      <c r="D217" s="59">
        <v>2027</v>
      </c>
      <c r="E217" s="59" t="s">
        <v>80</v>
      </c>
      <c r="F217" s="60">
        <v>2269.7199999999998</v>
      </c>
    </row>
    <row r="218" spans="1:6" ht="16">
      <c r="A218" s="85" t="s">
        <v>76</v>
      </c>
      <c r="B218" s="85" t="s">
        <v>125</v>
      </c>
      <c r="C218" s="59" t="s">
        <v>92</v>
      </c>
      <c r="D218" s="59">
        <v>2028</v>
      </c>
      <c r="E218" s="59" t="s">
        <v>80</v>
      </c>
      <c r="F218" s="60">
        <v>2285.4699999999998</v>
      </c>
    </row>
    <row r="219" spans="1:6" ht="16">
      <c r="A219" s="85" t="s">
        <v>76</v>
      </c>
      <c r="B219" s="85" t="s">
        <v>125</v>
      </c>
      <c r="C219" s="59" t="s">
        <v>92</v>
      </c>
      <c r="D219" s="59">
        <v>2029</v>
      </c>
      <c r="E219" s="59" t="s">
        <v>80</v>
      </c>
      <c r="F219" s="60">
        <v>2305.87</v>
      </c>
    </row>
    <row r="220" spans="1:6" ht="16">
      <c r="A220" s="85" t="s">
        <v>76</v>
      </c>
      <c r="B220" s="85" t="s">
        <v>125</v>
      </c>
      <c r="C220" s="59" t="s">
        <v>92</v>
      </c>
      <c r="D220" s="59">
        <v>2030</v>
      </c>
      <c r="E220" s="59" t="s">
        <v>80</v>
      </c>
      <c r="F220" s="60">
        <v>2328.1999999999998</v>
      </c>
    </row>
    <row r="221" spans="1:6" ht="16">
      <c r="A221" s="85" t="s">
        <v>76</v>
      </c>
      <c r="B221" s="85" t="s">
        <v>125</v>
      </c>
      <c r="C221" s="59" t="s">
        <v>92</v>
      </c>
      <c r="D221" s="59">
        <v>2031</v>
      </c>
      <c r="E221" s="59" t="s">
        <v>80</v>
      </c>
      <c r="F221" s="60">
        <v>2353.02</v>
      </c>
    </row>
    <row r="222" spans="1:6" ht="16">
      <c r="A222" s="85" t="s">
        <v>76</v>
      </c>
      <c r="B222" s="85" t="s">
        <v>125</v>
      </c>
      <c r="C222" s="59" t="s">
        <v>92</v>
      </c>
      <c r="D222" s="59">
        <v>2032</v>
      </c>
      <c r="E222" s="59" t="s">
        <v>80</v>
      </c>
      <c r="F222" s="60">
        <v>2374.63</v>
      </c>
    </row>
    <row r="223" spans="1:6" ht="16">
      <c r="A223" s="85" t="s">
        <v>76</v>
      </c>
      <c r="B223" s="85" t="s">
        <v>125</v>
      </c>
      <c r="C223" s="59" t="s">
        <v>92</v>
      </c>
      <c r="D223" s="59">
        <v>2033</v>
      </c>
      <c r="E223" s="59" t="s">
        <v>80</v>
      </c>
      <c r="F223" s="60">
        <v>2400.9699999999998</v>
      </c>
    </row>
    <row r="224" spans="1:6" ht="16">
      <c r="A224" s="85" t="s">
        <v>76</v>
      </c>
      <c r="B224" s="85" t="s">
        <v>125</v>
      </c>
      <c r="C224" s="59" t="s">
        <v>92</v>
      </c>
      <c r="D224" s="59">
        <v>2034</v>
      </c>
      <c r="E224" s="59" t="s">
        <v>80</v>
      </c>
      <c r="F224" s="60">
        <v>2427.39</v>
      </c>
    </row>
    <row r="225" spans="1:6" ht="16">
      <c r="A225" s="85" t="s">
        <v>76</v>
      </c>
      <c r="B225" s="85" t="s">
        <v>125</v>
      </c>
      <c r="C225" s="59" t="s">
        <v>92</v>
      </c>
      <c r="D225" s="59">
        <v>2035</v>
      </c>
      <c r="E225" s="59" t="s">
        <v>80</v>
      </c>
      <c r="F225" s="60">
        <v>2457.92</v>
      </c>
    </row>
    <row r="226" spans="1:6" ht="16">
      <c r="A226" s="85" t="s">
        <v>76</v>
      </c>
      <c r="B226" s="85" t="s">
        <v>126</v>
      </c>
      <c r="C226" s="59" t="s">
        <v>93</v>
      </c>
      <c r="D226" s="59">
        <v>2023</v>
      </c>
      <c r="E226" s="59" t="s">
        <v>80</v>
      </c>
      <c r="F226" s="60">
        <v>727.30865022297996</v>
      </c>
    </row>
    <row r="227" spans="1:6" ht="16">
      <c r="A227" s="85" t="s">
        <v>76</v>
      </c>
      <c r="B227" s="85" t="s">
        <v>126</v>
      </c>
      <c r="C227" s="59" t="s">
        <v>93</v>
      </c>
      <c r="D227" s="59">
        <v>2024</v>
      </c>
      <c r="E227" s="59" t="s">
        <v>80</v>
      </c>
      <c r="F227" s="60">
        <v>718.40062141498879</v>
      </c>
    </row>
    <row r="228" spans="1:6" ht="16">
      <c r="A228" s="85" t="s">
        <v>76</v>
      </c>
      <c r="B228" s="85" t="s">
        <v>126</v>
      </c>
      <c r="C228" s="59" t="s">
        <v>93</v>
      </c>
      <c r="D228" s="59">
        <v>2025</v>
      </c>
      <c r="E228" s="59" t="s">
        <v>80</v>
      </c>
      <c r="F228" s="60">
        <v>729.09962297334732</v>
      </c>
    </row>
    <row r="229" spans="1:6" ht="16">
      <c r="A229" s="85" t="s">
        <v>76</v>
      </c>
      <c r="B229" s="85" t="s">
        <v>126</v>
      </c>
      <c r="C229" s="59" t="s">
        <v>93</v>
      </c>
      <c r="D229" s="59">
        <v>2026</v>
      </c>
      <c r="E229" s="59" t="s">
        <v>80</v>
      </c>
      <c r="F229" s="60">
        <v>740.64632218774148</v>
      </c>
    </row>
    <row r="230" spans="1:6" ht="16">
      <c r="A230" s="85" t="s">
        <v>76</v>
      </c>
      <c r="B230" s="85" t="s">
        <v>126</v>
      </c>
      <c r="C230" s="59" t="s">
        <v>93</v>
      </c>
      <c r="D230" s="59">
        <v>2027</v>
      </c>
      <c r="E230" s="59" t="s">
        <v>80</v>
      </c>
      <c r="F230" s="60">
        <v>751.71664148286732</v>
      </c>
    </row>
    <row r="231" spans="1:6" ht="16">
      <c r="A231" s="85" t="s">
        <v>76</v>
      </c>
      <c r="B231" s="85" t="s">
        <v>126</v>
      </c>
      <c r="C231" s="59" t="s">
        <v>93</v>
      </c>
      <c r="D231" s="59">
        <v>2028</v>
      </c>
      <c r="E231" s="59" t="s">
        <v>80</v>
      </c>
      <c r="F231" s="60">
        <v>764.60767088043644</v>
      </c>
    </row>
    <row r="232" spans="1:6" ht="16">
      <c r="A232" s="85" t="s">
        <v>76</v>
      </c>
      <c r="B232" s="85" t="s">
        <v>126</v>
      </c>
      <c r="C232" s="59" t="s">
        <v>93</v>
      </c>
      <c r="D232" s="59">
        <v>2029</v>
      </c>
      <c r="E232" s="59" t="s">
        <v>80</v>
      </c>
      <c r="F232" s="60">
        <v>774.11763787502059</v>
      </c>
    </row>
    <row r="233" spans="1:6" ht="16">
      <c r="A233" s="85" t="s">
        <v>76</v>
      </c>
      <c r="B233" s="85" t="s">
        <v>126</v>
      </c>
      <c r="C233" s="59" t="s">
        <v>93</v>
      </c>
      <c r="D233" s="59">
        <v>2030</v>
      </c>
      <c r="E233" s="59" t="s">
        <v>80</v>
      </c>
      <c r="F233" s="60">
        <v>786.37187544084122</v>
      </c>
    </row>
    <row r="234" spans="1:6" ht="16">
      <c r="A234" s="85" t="s">
        <v>76</v>
      </c>
      <c r="B234" s="85" t="s">
        <v>126</v>
      </c>
      <c r="C234" s="59" t="s">
        <v>93</v>
      </c>
      <c r="D234" s="59">
        <v>2031</v>
      </c>
      <c r="E234" s="59" t="s">
        <v>80</v>
      </c>
      <c r="F234" s="60">
        <v>798.81018569526418</v>
      </c>
    </row>
    <row r="235" spans="1:6" ht="16">
      <c r="A235" s="85" t="s">
        <v>76</v>
      </c>
      <c r="B235" s="85" t="s">
        <v>126</v>
      </c>
      <c r="C235" s="59" t="s">
        <v>93</v>
      </c>
      <c r="D235" s="59">
        <v>2032</v>
      </c>
      <c r="E235" s="59" t="s">
        <v>80</v>
      </c>
      <c r="F235" s="60">
        <v>812.46372869731033</v>
      </c>
    </row>
    <row r="236" spans="1:6" ht="16">
      <c r="A236" s="85" t="s">
        <v>76</v>
      </c>
      <c r="B236" s="85" t="s">
        <v>126</v>
      </c>
      <c r="C236" s="59" t="s">
        <v>93</v>
      </c>
      <c r="D236" s="59">
        <v>2033</v>
      </c>
      <c r="E236" s="59" t="s">
        <v>80</v>
      </c>
      <c r="F236" s="60">
        <v>822.41050827805429</v>
      </c>
    </row>
    <row r="237" spans="1:6" ht="16">
      <c r="A237" s="85" t="s">
        <v>76</v>
      </c>
      <c r="B237" s="85" t="s">
        <v>126</v>
      </c>
      <c r="C237" s="59" t="s">
        <v>93</v>
      </c>
      <c r="D237" s="59">
        <v>2034</v>
      </c>
      <c r="E237" s="59" t="s">
        <v>80</v>
      </c>
      <c r="F237" s="60">
        <v>833.95194851076576</v>
      </c>
    </row>
    <row r="238" spans="1:6" ht="16">
      <c r="A238" s="85" t="s">
        <v>76</v>
      </c>
      <c r="B238" s="85" t="s">
        <v>126</v>
      </c>
      <c r="C238" s="59" t="s">
        <v>93</v>
      </c>
      <c r="D238" s="59">
        <v>2035</v>
      </c>
      <c r="E238" s="59" t="s">
        <v>80</v>
      </c>
      <c r="F238" s="60">
        <v>846.61429072109217</v>
      </c>
    </row>
    <row r="239" spans="1:6" ht="16">
      <c r="A239" s="85" t="s">
        <v>17</v>
      </c>
      <c r="B239" s="85" t="s">
        <v>128</v>
      </c>
      <c r="C239" s="59" t="s">
        <v>94</v>
      </c>
      <c r="D239" s="59">
        <v>2023</v>
      </c>
      <c r="E239" s="59" t="s">
        <v>80</v>
      </c>
      <c r="F239" s="60">
        <v>257.33999999999997</v>
      </c>
    </row>
    <row r="240" spans="1:6" ht="16">
      <c r="A240" s="85" t="s">
        <v>17</v>
      </c>
      <c r="B240" s="85" t="s">
        <v>128</v>
      </c>
      <c r="C240" s="59" t="s">
        <v>94</v>
      </c>
      <c r="D240" s="59">
        <v>2024</v>
      </c>
      <c r="E240" s="59" t="s">
        <v>80</v>
      </c>
      <c r="F240" s="60">
        <v>260.33</v>
      </c>
    </row>
    <row r="241" spans="1:6" ht="16">
      <c r="A241" s="85" t="s">
        <v>17</v>
      </c>
      <c r="B241" s="85" t="s">
        <v>128</v>
      </c>
      <c r="C241" s="59" t="s">
        <v>94</v>
      </c>
      <c r="D241" s="59">
        <v>2025</v>
      </c>
      <c r="E241" s="59" t="s">
        <v>80</v>
      </c>
      <c r="F241" s="60">
        <v>262.17</v>
      </c>
    </row>
    <row r="242" spans="1:6" ht="16">
      <c r="A242" s="85" t="s">
        <v>17</v>
      </c>
      <c r="B242" s="85" t="s">
        <v>128</v>
      </c>
      <c r="C242" s="59" t="s">
        <v>94</v>
      </c>
      <c r="D242" s="59">
        <v>2026</v>
      </c>
      <c r="E242" s="59" t="s">
        <v>80</v>
      </c>
      <c r="F242" s="60">
        <v>263.86</v>
      </c>
    </row>
    <row r="243" spans="1:6" ht="16">
      <c r="A243" s="85" t="s">
        <v>17</v>
      </c>
      <c r="B243" s="85" t="s">
        <v>128</v>
      </c>
      <c r="C243" s="59" t="s">
        <v>94</v>
      </c>
      <c r="D243" s="59">
        <v>2027</v>
      </c>
      <c r="E243" s="59" t="s">
        <v>80</v>
      </c>
      <c r="F243" s="60">
        <v>266.23</v>
      </c>
    </row>
    <row r="244" spans="1:6" ht="16">
      <c r="A244" s="85" t="s">
        <v>17</v>
      </c>
      <c r="B244" s="85" t="s">
        <v>128</v>
      </c>
      <c r="C244" s="59" t="s">
        <v>94</v>
      </c>
      <c r="D244" s="59">
        <v>2028</v>
      </c>
      <c r="E244" s="59" t="s">
        <v>80</v>
      </c>
      <c r="F244" s="60">
        <v>268.11</v>
      </c>
    </row>
    <row r="245" spans="1:6" ht="16">
      <c r="A245" s="85" t="s">
        <v>17</v>
      </c>
      <c r="B245" s="85" t="s">
        <v>128</v>
      </c>
      <c r="C245" s="59" t="s">
        <v>94</v>
      </c>
      <c r="D245" s="59">
        <v>2029</v>
      </c>
      <c r="E245" s="59" t="s">
        <v>80</v>
      </c>
      <c r="F245" s="60">
        <v>269.93</v>
      </c>
    </row>
    <row r="246" spans="1:6" ht="16">
      <c r="A246" s="85" t="s">
        <v>17</v>
      </c>
      <c r="B246" s="85" t="s">
        <v>128</v>
      </c>
      <c r="C246" s="59" t="s">
        <v>94</v>
      </c>
      <c r="D246" s="59">
        <v>2030</v>
      </c>
      <c r="E246" s="59" t="s">
        <v>80</v>
      </c>
      <c r="F246" s="60">
        <v>271.62</v>
      </c>
    </row>
    <row r="247" spans="1:6" ht="16">
      <c r="A247" s="85" t="s">
        <v>17</v>
      </c>
      <c r="B247" s="85" t="s">
        <v>128</v>
      </c>
      <c r="C247" s="59" t="s">
        <v>94</v>
      </c>
      <c r="D247" s="59">
        <v>2031</v>
      </c>
      <c r="E247" s="59" t="s">
        <v>80</v>
      </c>
      <c r="F247" s="60">
        <v>273.14</v>
      </c>
    </row>
    <row r="248" spans="1:6" ht="16">
      <c r="A248" s="85" t="s">
        <v>17</v>
      </c>
      <c r="B248" s="85" t="s">
        <v>128</v>
      </c>
      <c r="C248" s="59" t="s">
        <v>94</v>
      </c>
      <c r="D248" s="59">
        <v>2032</v>
      </c>
      <c r="E248" s="59" t="s">
        <v>80</v>
      </c>
      <c r="F248" s="60">
        <v>274.01</v>
      </c>
    </row>
    <row r="249" spans="1:6" ht="16">
      <c r="A249" s="85" t="s">
        <v>17</v>
      </c>
      <c r="B249" s="85" t="s">
        <v>128</v>
      </c>
      <c r="C249" s="59" t="s">
        <v>94</v>
      </c>
      <c r="D249" s="59">
        <v>2033</v>
      </c>
      <c r="E249" s="59" t="s">
        <v>80</v>
      </c>
      <c r="F249" s="60">
        <v>275</v>
      </c>
    </row>
    <row r="250" spans="1:6" ht="16">
      <c r="A250" s="85" t="s">
        <v>17</v>
      </c>
      <c r="B250" s="85" t="s">
        <v>128</v>
      </c>
      <c r="C250" s="59" t="s">
        <v>94</v>
      </c>
      <c r="D250" s="59">
        <v>2034</v>
      </c>
      <c r="E250" s="59" t="s">
        <v>80</v>
      </c>
      <c r="F250" s="60">
        <v>275.88</v>
      </c>
    </row>
    <row r="251" spans="1:6" ht="16">
      <c r="A251" s="85" t="s">
        <v>17</v>
      </c>
      <c r="B251" s="85" t="s">
        <v>128</v>
      </c>
      <c r="C251" s="59" t="s">
        <v>94</v>
      </c>
      <c r="D251" s="59">
        <v>2035</v>
      </c>
      <c r="E251" s="59" t="s">
        <v>80</v>
      </c>
      <c r="F251" s="60">
        <v>276.95999999999998</v>
      </c>
    </row>
    <row r="252" spans="1:6" ht="16">
      <c r="A252" s="85" t="s">
        <v>17</v>
      </c>
      <c r="B252" s="85" t="s">
        <v>115</v>
      </c>
      <c r="C252" s="59" t="s">
        <v>82</v>
      </c>
      <c r="D252" s="59">
        <v>2023</v>
      </c>
      <c r="E252" s="59" t="s">
        <v>80</v>
      </c>
      <c r="F252" s="60">
        <v>553.70000000000005</v>
      </c>
    </row>
    <row r="253" spans="1:6" ht="16">
      <c r="A253" s="85" t="s">
        <v>17</v>
      </c>
      <c r="B253" s="85" t="s">
        <v>115</v>
      </c>
      <c r="C253" s="59" t="s">
        <v>82</v>
      </c>
      <c r="D253" s="59">
        <v>2024</v>
      </c>
      <c r="E253" s="59" t="s">
        <v>80</v>
      </c>
      <c r="F253" s="60">
        <v>551.01</v>
      </c>
    </row>
    <row r="254" spans="1:6" ht="16">
      <c r="A254" s="85" t="s">
        <v>17</v>
      </c>
      <c r="B254" s="85" t="s">
        <v>115</v>
      </c>
      <c r="C254" s="59" t="s">
        <v>82</v>
      </c>
      <c r="D254" s="59">
        <v>2025</v>
      </c>
      <c r="E254" s="59" t="s">
        <v>80</v>
      </c>
      <c r="F254" s="60">
        <v>548.29</v>
      </c>
    </row>
    <row r="255" spans="1:6" ht="16">
      <c r="A255" s="85" t="s">
        <v>17</v>
      </c>
      <c r="B255" s="85" t="s">
        <v>115</v>
      </c>
      <c r="C255" s="59" t="s">
        <v>82</v>
      </c>
      <c r="D255" s="59">
        <v>2026</v>
      </c>
      <c r="E255" s="59" t="s">
        <v>80</v>
      </c>
      <c r="F255" s="60">
        <v>545.55999999999995</v>
      </c>
    </row>
    <row r="256" spans="1:6" ht="16">
      <c r="A256" s="85" t="s">
        <v>17</v>
      </c>
      <c r="B256" s="85" t="s">
        <v>115</v>
      </c>
      <c r="C256" s="59" t="s">
        <v>82</v>
      </c>
      <c r="D256" s="59">
        <v>2027</v>
      </c>
      <c r="E256" s="59" t="s">
        <v>80</v>
      </c>
      <c r="F256" s="60">
        <v>542.84</v>
      </c>
    </row>
    <row r="257" spans="1:6" ht="16">
      <c r="A257" s="85" t="s">
        <v>17</v>
      </c>
      <c r="B257" s="85" t="s">
        <v>115</v>
      </c>
      <c r="C257" s="59" t="s">
        <v>82</v>
      </c>
      <c r="D257" s="59">
        <v>2028</v>
      </c>
      <c r="E257" s="59" t="s">
        <v>80</v>
      </c>
      <c r="F257" s="60">
        <v>540.12</v>
      </c>
    </row>
    <row r="258" spans="1:6" ht="16">
      <c r="A258" s="85" t="s">
        <v>17</v>
      </c>
      <c r="B258" s="85" t="s">
        <v>115</v>
      </c>
      <c r="C258" s="59" t="s">
        <v>82</v>
      </c>
      <c r="D258" s="59">
        <v>2029</v>
      </c>
      <c r="E258" s="59" t="s">
        <v>80</v>
      </c>
      <c r="F258" s="60">
        <v>537.41</v>
      </c>
    </row>
    <row r="259" spans="1:6" ht="16">
      <c r="A259" s="85" t="s">
        <v>17</v>
      </c>
      <c r="B259" s="85" t="s">
        <v>115</v>
      </c>
      <c r="C259" s="59" t="s">
        <v>82</v>
      </c>
      <c r="D259" s="59">
        <v>2030</v>
      </c>
      <c r="E259" s="59" t="s">
        <v>80</v>
      </c>
      <c r="F259" s="60">
        <v>534.72</v>
      </c>
    </row>
    <row r="260" spans="1:6" ht="16">
      <c r="A260" s="85" t="s">
        <v>17</v>
      </c>
      <c r="B260" s="85" t="s">
        <v>115</v>
      </c>
      <c r="C260" s="59" t="s">
        <v>82</v>
      </c>
      <c r="D260" s="59">
        <v>2031</v>
      </c>
      <c r="E260" s="59" t="s">
        <v>80</v>
      </c>
      <c r="F260" s="60">
        <v>532.07000000000005</v>
      </c>
    </row>
    <row r="261" spans="1:6" ht="16">
      <c r="A261" s="85" t="s">
        <v>17</v>
      </c>
      <c r="B261" s="85" t="s">
        <v>115</v>
      </c>
      <c r="C261" s="59" t="s">
        <v>82</v>
      </c>
      <c r="D261" s="59">
        <v>2032</v>
      </c>
      <c r="E261" s="59" t="s">
        <v>80</v>
      </c>
      <c r="F261" s="60">
        <v>529.41999999999996</v>
      </c>
    </row>
    <row r="262" spans="1:6" ht="16">
      <c r="A262" s="85" t="s">
        <v>17</v>
      </c>
      <c r="B262" s="85" t="s">
        <v>115</v>
      </c>
      <c r="C262" s="59" t="s">
        <v>82</v>
      </c>
      <c r="D262" s="59">
        <v>2033</v>
      </c>
      <c r="E262" s="59" t="s">
        <v>80</v>
      </c>
      <c r="F262" s="60">
        <v>533</v>
      </c>
    </row>
    <row r="263" spans="1:6" ht="16">
      <c r="A263" s="85" t="s">
        <v>17</v>
      </c>
      <c r="B263" s="85" t="s">
        <v>115</v>
      </c>
      <c r="C263" s="59" t="s">
        <v>82</v>
      </c>
      <c r="D263" s="59">
        <v>2034</v>
      </c>
      <c r="E263" s="59" t="s">
        <v>80</v>
      </c>
      <c r="F263" s="60">
        <v>536.46</v>
      </c>
    </row>
    <row r="264" spans="1:6" ht="16">
      <c r="A264" s="85" t="s">
        <v>17</v>
      </c>
      <c r="B264" s="85" t="s">
        <v>115</v>
      </c>
      <c r="C264" s="59" t="s">
        <v>82</v>
      </c>
      <c r="D264" s="59">
        <v>2035</v>
      </c>
      <c r="E264" s="59" t="s">
        <v>80</v>
      </c>
      <c r="F264" s="60">
        <v>540.25</v>
      </c>
    </row>
    <row r="265" spans="1:6" ht="16">
      <c r="A265" s="85" t="s">
        <v>17</v>
      </c>
      <c r="B265" s="85" t="s">
        <v>129</v>
      </c>
      <c r="C265" s="59" t="s">
        <v>95</v>
      </c>
      <c r="D265" s="59">
        <v>2023</v>
      </c>
      <c r="E265" s="59" t="s">
        <v>80</v>
      </c>
      <c r="F265" s="60">
        <v>10901.82</v>
      </c>
    </row>
    <row r="266" spans="1:6" ht="16">
      <c r="A266" s="85" t="s">
        <v>17</v>
      </c>
      <c r="B266" s="85" t="s">
        <v>129</v>
      </c>
      <c r="C266" s="59" t="s">
        <v>95</v>
      </c>
      <c r="D266" s="59">
        <v>2024</v>
      </c>
      <c r="E266" s="59" t="s">
        <v>80</v>
      </c>
      <c r="F266" s="60">
        <v>11015.38</v>
      </c>
    </row>
    <row r="267" spans="1:6" ht="16">
      <c r="A267" s="85" t="s">
        <v>17</v>
      </c>
      <c r="B267" s="85" t="s">
        <v>129</v>
      </c>
      <c r="C267" s="59" t="s">
        <v>95</v>
      </c>
      <c r="D267" s="59">
        <v>2025</v>
      </c>
      <c r="E267" s="59" t="s">
        <v>80</v>
      </c>
      <c r="F267" s="60">
        <v>11087.48</v>
      </c>
    </row>
    <row r="268" spans="1:6" ht="16">
      <c r="A268" s="85" t="s">
        <v>17</v>
      </c>
      <c r="B268" s="85" t="s">
        <v>129</v>
      </c>
      <c r="C268" s="59" t="s">
        <v>95</v>
      </c>
      <c r="D268" s="59">
        <v>2026</v>
      </c>
      <c r="E268" s="59" t="s">
        <v>80</v>
      </c>
      <c r="F268" s="60">
        <v>11154.57</v>
      </c>
    </row>
    <row r="269" spans="1:6" ht="16">
      <c r="A269" s="85" t="s">
        <v>17</v>
      </c>
      <c r="B269" s="85" t="s">
        <v>129</v>
      </c>
      <c r="C269" s="59" t="s">
        <v>95</v>
      </c>
      <c r="D269" s="59">
        <v>2027</v>
      </c>
      <c r="E269" s="59" t="s">
        <v>80</v>
      </c>
      <c r="F269" s="60">
        <v>11248.74</v>
      </c>
    </row>
    <row r="270" spans="1:6" ht="16">
      <c r="A270" s="85" t="s">
        <v>17</v>
      </c>
      <c r="B270" s="85" t="s">
        <v>129</v>
      </c>
      <c r="C270" s="59" t="s">
        <v>95</v>
      </c>
      <c r="D270" s="59">
        <v>2028</v>
      </c>
      <c r="E270" s="59" t="s">
        <v>80</v>
      </c>
      <c r="F270" s="60">
        <v>11321</v>
      </c>
    </row>
    <row r="271" spans="1:6" ht="16">
      <c r="A271" s="85" t="s">
        <v>17</v>
      </c>
      <c r="B271" s="85" t="s">
        <v>129</v>
      </c>
      <c r="C271" s="59" t="s">
        <v>95</v>
      </c>
      <c r="D271" s="59">
        <v>2029</v>
      </c>
      <c r="E271" s="59" t="s">
        <v>80</v>
      </c>
      <c r="F271" s="60">
        <v>11397.82</v>
      </c>
    </row>
    <row r="272" spans="1:6" ht="16">
      <c r="A272" s="85" t="s">
        <v>17</v>
      </c>
      <c r="B272" s="85" t="s">
        <v>129</v>
      </c>
      <c r="C272" s="59" t="s">
        <v>95</v>
      </c>
      <c r="D272" s="59">
        <v>2030</v>
      </c>
      <c r="E272" s="59" t="s">
        <v>80</v>
      </c>
      <c r="F272" s="60">
        <v>11466.83</v>
      </c>
    </row>
    <row r="273" spans="1:6" ht="16">
      <c r="A273" s="85" t="s">
        <v>17</v>
      </c>
      <c r="B273" s="85" t="s">
        <v>129</v>
      </c>
      <c r="C273" s="59" t="s">
        <v>95</v>
      </c>
      <c r="D273" s="59">
        <v>2031</v>
      </c>
      <c r="E273" s="59" t="s">
        <v>80</v>
      </c>
      <c r="F273" s="60">
        <v>11543.04</v>
      </c>
    </row>
    <row r="274" spans="1:6" ht="16">
      <c r="A274" s="85" t="s">
        <v>17</v>
      </c>
      <c r="B274" s="85" t="s">
        <v>129</v>
      </c>
      <c r="C274" s="59" t="s">
        <v>95</v>
      </c>
      <c r="D274" s="59">
        <v>2032</v>
      </c>
      <c r="E274" s="59" t="s">
        <v>80</v>
      </c>
      <c r="F274" s="60">
        <v>11589.56</v>
      </c>
    </row>
    <row r="275" spans="1:6" ht="16">
      <c r="A275" s="85" t="s">
        <v>17</v>
      </c>
      <c r="B275" s="85" t="s">
        <v>129</v>
      </c>
      <c r="C275" s="59" t="s">
        <v>95</v>
      </c>
      <c r="D275" s="59">
        <v>2033</v>
      </c>
      <c r="E275" s="59" t="s">
        <v>80</v>
      </c>
      <c r="F275" s="60">
        <v>11643.36</v>
      </c>
    </row>
    <row r="276" spans="1:6" ht="16">
      <c r="A276" s="85" t="s">
        <v>17</v>
      </c>
      <c r="B276" s="85" t="s">
        <v>129</v>
      </c>
      <c r="C276" s="59" t="s">
        <v>95</v>
      </c>
      <c r="D276" s="59">
        <v>2034</v>
      </c>
      <c r="E276" s="59" t="s">
        <v>80</v>
      </c>
      <c r="F276" s="60">
        <v>11692.24</v>
      </c>
    </row>
    <row r="277" spans="1:6" ht="16">
      <c r="A277" s="85" t="s">
        <v>17</v>
      </c>
      <c r="B277" s="85" t="s">
        <v>129</v>
      </c>
      <c r="C277" s="59" t="s">
        <v>95</v>
      </c>
      <c r="D277" s="59">
        <v>2035</v>
      </c>
      <c r="E277" s="59" t="s">
        <v>80</v>
      </c>
      <c r="F277" s="60">
        <v>11744.26</v>
      </c>
    </row>
    <row r="278" spans="1:6" ht="16">
      <c r="A278" s="85" t="s">
        <v>17</v>
      </c>
      <c r="B278" s="85" t="s">
        <v>130</v>
      </c>
      <c r="C278" s="59" t="s">
        <v>96</v>
      </c>
      <c r="D278" s="59">
        <v>2023</v>
      </c>
      <c r="E278" s="59" t="s">
        <v>80</v>
      </c>
      <c r="F278" s="60">
        <v>444</v>
      </c>
    </row>
    <row r="279" spans="1:6" ht="16">
      <c r="A279" s="85" t="s">
        <v>17</v>
      </c>
      <c r="B279" s="85" t="s">
        <v>130</v>
      </c>
      <c r="C279" s="59" t="s">
        <v>96</v>
      </c>
      <c r="D279" s="59">
        <v>2024</v>
      </c>
      <c r="E279" s="59" t="s">
        <v>80</v>
      </c>
      <c r="F279" s="60">
        <v>456.45</v>
      </c>
    </row>
    <row r="280" spans="1:6" ht="16">
      <c r="A280" s="85" t="s">
        <v>17</v>
      </c>
      <c r="B280" s="85" t="s">
        <v>130</v>
      </c>
      <c r="C280" s="59" t="s">
        <v>96</v>
      </c>
      <c r="D280" s="59">
        <v>2025</v>
      </c>
      <c r="E280" s="59" t="s">
        <v>80</v>
      </c>
      <c r="F280" s="60">
        <v>459.91</v>
      </c>
    </row>
    <row r="281" spans="1:6" ht="16">
      <c r="A281" s="85" t="s">
        <v>17</v>
      </c>
      <c r="B281" s="85" t="s">
        <v>130</v>
      </c>
      <c r="C281" s="59" t="s">
        <v>96</v>
      </c>
      <c r="D281" s="59">
        <v>2026</v>
      </c>
      <c r="E281" s="59" t="s">
        <v>80</v>
      </c>
      <c r="F281" s="60">
        <v>461.33</v>
      </c>
    </row>
    <row r="282" spans="1:6" ht="16">
      <c r="A282" s="85" t="s">
        <v>17</v>
      </c>
      <c r="B282" s="85" t="s">
        <v>130</v>
      </c>
      <c r="C282" s="59" t="s">
        <v>96</v>
      </c>
      <c r="D282" s="59">
        <v>2027</v>
      </c>
      <c r="E282" s="59" t="s">
        <v>80</v>
      </c>
      <c r="F282" s="60">
        <v>462.99</v>
      </c>
    </row>
    <row r="283" spans="1:6" ht="16">
      <c r="A283" s="85" t="s">
        <v>17</v>
      </c>
      <c r="B283" s="85" t="s">
        <v>130</v>
      </c>
      <c r="C283" s="59" t="s">
        <v>96</v>
      </c>
      <c r="D283" s="59">
        <v>2028</v>
      </c>
      <c r="E283" s="59" t="s">
        <v>80</v>
      </c>
      <c r="F283" s="60">
        <v>464.89</v>
      </c>
    </row>
    <row r="284" spans="1:6" ht="16">
      <c r="A284" s="85" t="s">
        <v>17</v>
      </c>
      <c r="B284" s="85" t="s">
        <v>130</v>
      </c>
      <c r="C284" s="59" t="s">
        <v>96</v>
      </c>
      <c r="D284" s="59">
        <v>2029</v>
      </c>
      <c r="E284" s="59" t="s">
        <v>80</v>
      </c>
      <c r="F284" s="60">
        <v>467.04</v>
      </c>
    </row>
    <row r="285" spans="1:6" ht="16">
      <c r="A285" s="85" t="s">
        <v>17</v>
      </c>
      <c r="B285" s="85" t="s">
        <v>130</v>
      </c>
      <c r="C285" s="59" t="s">
        <v>96</v>
      </c>
      <c r="D285" s="59">
        <v>2030</v>
      </c>
      <c r="E285" s="59" t="s">
        <v>80</v>
      </c>
      <c r="F285" s="60">
        <v>469.42</v>
      </c>
    </row>
    <row r="286" spans="1:6" ht="16">
      <c r="A286" s="85" t="s">
        <v>17</v>
      </c>
      <c r="B286" s="85" t="s">
        <v>130</v>
      </c>
      <c r="C286" s="59" t="s">
        <v>96</v>
      </c>
      <c r="D286" s="59">
        <v>2031</v>
      </c>
      <c r="E286" s="59" t="s">
        <v>80</v>
      </c>
      <c r="F286" s="60">
        <v>472.05</v>
      </c>
    </row>
    <row r="287" spans="1:6" ht="16">
      <c r="A287" s="85" t="s">
        <v>17</v>
      </c>
      <c r="B287" s="85" t="s">
        <v>130</v>
      </c>
      <c r="C287" s="59" t="s">
        <v>96</v>
      </c>
      <c r="D287" s="59">
        <v>2032</v>
      </c>
      <c r="E287" s="59" t="s">
        <v>80</v>
      </c>
      <c r="F287" s="60">
        <v>474.93</v>
      </c>
    </row>
    <row r="288" spans="1:6" ht="16">
      <c r="A288" s="85" t="s">
        <v>17</v>
      </c>
      <c r="B288" s="85" t="s">
        <v>130</v>
      </c>
      <c r="C288" s="59" t="s">
        <v>96</v>
      </c>
      <c r="D288" s="59">
        <v>2033</v>
      </c>
      <c r="E288" s="59" t="s">
        <v>80</v>
      </c>
      <c r="F288" s="60">
        <v>478.04</v>
      </c>
    </row>
    <row r="289" spans="1:6" ht="16">
      <c r="A289" s="85" t="s">
        <v>17</v>
      </c>
      <c r="B289" s="85" t="s">
        <v>130</v>
      </c>
      <c r="C289" s="59" t="s">
        <v>96</v>
      </c>
      <c r="D289" s="59">
        <v>2034</v>
      </c>
      <c r="E289" s="59" t="s">
        <v>80</v>
      </c>
      <c r="F289" s="60">
        <v>481.4</v>
      </c>
    </row>
    <row r="290" spans="1:6" ht="16">
      <c r="A290" s="85" t="s">
        <v>17</v>
      </c>
      <c r="B290" s="85" t="s">
        <v>130</v>
      </c>
      <c r="C290" s="59" t="s">
        <v>96</v>
      </c>
      <c r="D290" s="59">
        <v>2035</v>
      </c>
      <c r="E290" s="59" t="s">
        <v>80</v>
      </c>
      <c r="F290" s="60">
        <v>485</v>
      </c>
    </row>
    <row r="291" spans="1:6" ht="16">
      <c r="A291" s="85" t="s">
        <v>17</v>
      </c>
      <c r="B291" s="85" t="s">
        <v>131</v>
      </c>
      <c r="C291" s="59" t="s">
        <v>97</v>
      </c>
      <c r="D291" s="59">
        <v>2023</v>
      </c>
      <c r="E291" s="59" t="s">
        <v>80</v>
      </c>
      <c r="F291" s="60">
        <v>552.79999999999995</v>
      </c>
    </row>
    <row r="292" spans="1:6" ht="16">
      <c r="A292" s="85" t="s">
        <v>17</v>
      </c>
      <c r="B292" s="85" t="s">
        <v>131</v>
      </c>
      <c r="C292" s="59" t="s">
        <v>97</v>
      </c>
      <c r="D292" s="59">
        <v>2024</v>
      </c>
      <c r="E292" s="59" t="s">
        <v>80</v>
      </c>
      <c r="F292" s="60">
        <v>610.35</v>
      </c>
    </row>
    <row r="293" spans="1:6" ht="16">
      <c r="A293" s="85" t="s">
        <v>17</v>
      </c>
      <c r="B293" s="85" t="s">
        <v>131</v>
      </c>
      <c r="C293" s="59" t="s">
        <v>97</v>
      </c>
      <c r="D293" s="59">
        <v>2025</v>
      </c>
      <c r="E293" s="59" t="s">
        <v>80</v>
      </c>
      <c r="F293" s="60">
        <v>615.01310255580722</v>
      </c>
    </row>
    <row r="294" spans="1:6" ht="16">
      <c r="A294" s="85" t="s">
        <v>17</v>
      </c>
      <c r="B294" s="85" t="s">
        <v>131</v>
      </c>
      <c r="C294" s="59" t="s">
        <v>97</v>
      </c>
      <c r="D294" s="59">
        <v>2026</v>
      </c>
      <c r="E294" s="59" t="s">
        <v>80</v>
      </c>
      <c r="F294" s="60">
        <v>619.34204141054681</v>
      </c>
    </row>
    <row r="295" spans="1:6" ht="16">
      <c r="A295" s="85" t="s">
        <v>17</v>
      </c>
      <c r="B295" s="85" t="s">
        <v>131</v>
      </c>
      <c r="C295" s="59" t="s">
        <v>97</v>
      </c>
      <c r="D295" s="59">
        <v>2027</v>
      </c>
      <c r="E295" s="59" t="s">
        <v>80</v>
      </c>
      <c r="F295" s="60">
        <v>625.1595276609512</v>
      </c>
    </row>
    <row r="296" spans="1:6" ht="16">
      <c r="A296" s="85" t="s">
        <v>17</v>
      </c>
      <c r="B296" s="85" t="s">
        <v>131</v>
      </c>
      <c r="C296" s="59" t="s">
        <v>97</v>
      </c>
      <c r="D296" s="59">
        <v>2028</v>
      </c>
      <c r="E296" s="59" t="s">
        <v>80</v>
      </c>
      <c r="F296" s="60">
        <v>630.11122614040767</v>
      </c>
    </row>
    <row r="297" spans="1:6" ht="16">
      <c r="A297" s="85" t="s">
        <v>17</v>
      </c>
      <c r="B297" s="85" t="s">
        <v>131</v>
      </c>
      <c r="C297" s="59" t="s">
        <v>97</v>
      </c>
      <c r="D297" s="59">
        <v>2029</v>
      </c>
      <c r="E297" s="59" t="s">
        <v>80</v>
      </c>
      <c r="F297" s="60">
        <v>635.50341313490787</v>
      </c>
    </row>
    <row r="298" spans="1:6" ht="16">
      <c r="A298" s="85" t="s">
        <v>17</v>
      </c>
      <c r="B298" s="85" t="s">
        <v>131</v>
      </c>
      <c r="C298" s="59" t="s">
        <v>97</v>
      </c>
      <c r="D298" s="59">
        <v>2030</v>
      </c>
      <c r="E298" s="59" t="s">
        <v>80</v>
      </c>
      <c r="F298" s="60">
        <v>640.31840828210943</v>
      </c>
    </row>
    <row r="299" spans="1:6" ht="16">
      <c r="A299" s="85" t="s">
        <v>17</v>
      </c>
      <c r="B299" s="85" t="s">
        <v>131</v>
      </c>
      <c r="C299" s="59" t="s">
        <v>97</v>
      </c>
      <c r="D299" s="59">
        <v>2031</v>
      </c>
      <c r="E299" s="59" t="s">
        <v>80</v>
      </c>
      <c r="F299" s="60">
        <v>645.45237787123915</v>
      </c>
    </row>
    <row r="300" spans="1:6" ht="16">
      <c r="A300" s="85" t="s">
        <v>17</v>
      </c>
      <c r="B300" s="85" t="s">
        <v>131</v>
      </c>
      <c r="C300" s="59" t="s">
        <v>97</v>
      </c>
      <c r="D300" s="59">
        <v>2032</v>
      </c>
      <c r="E300" s="59" t="s">
        <v>80</v>
      </c>
      <c r="F300" s="60">
        <v>648.93071821417027</v>
      </c>
    </row>
    <row r="301" spans="1:6" ht="16">
      <c r="A301" s="85" t="s">
        <v>17</v>
      </c>
      <c r="B301" s="85" t="s">
        <v>131</v>
      </c>
      <c r="C301" s="59" t="s">
        <v>97</v>
      </c>
      <c r="D301" s="59">
        <v>2033</v>
      </c>
      <c r="E301" s="59" t="s">
        <v>80</v>
      </c>
      <c r="F301" s="60">
        <v>652.89511484956336</v>
      </c>
    </row>
    <row r="302" spans="1:6" ht="16">
      <c r="A302" s="85" t="s">
        <v>17</v>
      </c>
      <c r="B302" s="85" t="s">
        <v>131</v>
      </c>
      <c r="C302" s="59" t="s">
        <v>97</v>
      </c>
      <c r="D302" s="59">
        <v>2034</v>
      </c>
      <c r="E302" s="59" t="s">
        <v>80</v>
      </c>
      <c r="F302" s="60">
        <v>656.52534778388883</v>
      </c>
    </row>
    <row r="303" spans="1:6" ht="16">
      <c r="A303" s="85" t="s">
        <v>17</v>
      </c>
      <c r="B303" s="85" t="s">
        <v>131</v>
      </c>
      <c r="C303" s="59" t="s">
        <v>97</v>
      </c>
      <c r="D303" s="59">
        <v>2035</v>
      </c>
      <c r="E303" s="59" t="s">
        <v>80</v>
      </c>
      <c r="F303" s="60">
        <v>660.24671627305099</v>
      </c>
    </row>
    <row r="304" spans="1:6" ht="16">
      <c r="A304" s="85" t="s">
        <v>17</v>
      </c>
      <c r="B304" s="85" t="s">
        <v>132</v>
      </c>
      <c r="C304" s="59" t="s">
        <v>98</v>
      </c>
      <c r="D304" s="59">
        <v>2023</v>
      </c>
      <c r="E304" s="59" t="s">
        <v>80</v>
      </c>
      <c r="F304" s="60">
        <v>589.26</v>
      </c>
    </row>
    <row r="305" spans="1:6" ht="16">
      <c r="A305" s="85" t="s">
        <v>17</v>
      </c>
      <c r="B305" s="85" t="s">
        <v>132</v>
      </c>
      <c r="C305" s="59" t="s">
        <v>98</v>
      </c>
      <c r="D305" s="59">
        <v>2024</v>
      </c>
      <c r="E305" s="59" t="s">
        <v>80</v>
      </c>
      <c r="F305" s="60">
        <v>595.74</v>
      </c>
    </row>
    <row r="306" spans="1:6" ht="16">
      <c r="A306" s="85" t="s">
        <v>17</v>
      </c>
      <c r="B306" s="85" t="s">
        <v>132</v>
      </c>
      <c r="C306" s="59" t="s">
        <v>98</v>
      </c>
      <c r="D306" s="59">
        <v>2025</v>
      </c>
      <c r="E306" s="59" t="s">
        <v>80</v>
      </c>
      <c r="F306" s="60">
        <v>599.86</v>
      </c>
    </row>
    <row r="307" spans="1:6" ht="16">
      <c r="A307" s="85" t="s">
        <v>17</v>
      </c>
      <c r="B307" s="85" t="s">
        <v>132</v>
      </c>
      <c r="C307" s="59" t="s">
        <v>98</v>
      </c>
      <c r="D307" s="59">
        <v>2026</v>
      </c>
      <c r="E307" s="59" t="s">
        <v>80</v>
      </c>
      <c r="F307" s="60">
        <v>603.66</v>
      </c>
    </row>
    <row r="308" spans="1:6" ht="16">
      <c r="A308" s="85" t="s">
        <v>17</v>
      </c>
      <c r="B308" s="85" t="s">
        <v>132</v>
      </c>
      <c r="C308" s="59" t="s">
        <v>98</v>
      </c>
      <c r="D308" s="59">
        <v>2027</v>
      </c>
      <c r="E308" s="59" t="s">
        <v>80</v>
      </c>
      <c r="F308" s="60">
        <v>608.98</v>
      </c>
    </row>
    <row r="309" spans="1:6" ht="16">
      <c r="A309" s="85" t="s">
        <v>17</v>
      </c>
      <c r="B309" s="85" t="s">
        <v>132</v>
      </c>
      <c r="C309" s="59" t="s">
        <v>98</v>
      </c>
      <c r="D309" s="59">
        <v>2028</v>
      </c>
      <c r="E309" s="59" t="s">
        <v>80</v>
      </c>
      <c r="F309" s="60">
        <v>613.16</v>
      </c>
    </row>
    <row r="310" spans="1:6" ht="16">
      <c r="A310" s="85" t="s">
        <v>17</v>
      </c>
      <c r="B310" s="85" t="s">
        <v>132</v>
      </c>
      <c r="C310" s="59" t="s">
        <v>98</v>
      </c>
      <c r="D310" s="59">
        <v>2029</v>
      </c>
      <c r="E310" s="59" t="s">
        <v>80</v>
      </c>
      <c r="F310" s="60">
        <v>617.42999999999995</v>
      </c>
    </row>
    <row r="311" spans="1:6" ht="16">
      <c r="A311" s="85" t="s">
        <v>17</v>
      </c>
      <c r="B311" s="85" t="s">
        <v>132</v>
      </c>
      <c r="C311" s="59" t="s">
        <v>98</v>
      </c>
      <c r="D311" s="59">
        <v>2030</v>
      </c>
      <c r="E311" s="59" t="s">
        <v>80</v>
      </c>
      <c r="F311" s="60">
        <v>621.33000000000004</v>
      </c>
    </row>
    <row r="312" spans="1:6" ht="16">
      <c r="A312" s="85" t="s">
        <v>17</v>
      </c>
      <c r="B312" s="85" t="s">
        <v>132</v>
      </c>
      <c r="C312" s="59" t="s">
        <v>98</v>
      </c>
      <c r="D312" s="59">
        <v>2031</v>
      </c>
      <c r="E312" s="59" t="s">
        <v>80</v>
      </c>
      <c r="F312" s="60">
        <v>625.23</v>
      </c>
    </row>
    <row r="313" spans="1:6" ht="16">
      <c r="A313" s="85" t="s">
        <v>17</v>
      </c>
      <c r="B313" s="85" t="s">
        <v>132</v>
      </c>
      <c r="C313" s="59" t="s">
        <v>98</v>
      </c>
      <c r="D313" s="59">
        <v>2032</v>
      </c>
      <c r="E313" s="59" t="s">
        <v>80</v>
      </c>
      <c r="F313" s="60">
        <v>627.58000000000004</v>
      </c>
    </row>
    <row r="314" spans="1:6" ht="16">
      <c r="A314" s="85" t="s">
        <v>17</v>
      </c>
      <c r="B314" s="85" t="s">
        <v>132</v>
      </c>
      <c r="C314" s="59" t="s">
        <v>98</v>
      </c>
      <c r="D314" s="59">
        <v>2033</v>
      </c>
      <c r="E314" s="59" t="s">
        <v>80</v>
      </c>
      <c r="F314" s="60">
        <v>630.28</v>
      </c>
    </row>
    <row r="315" spans="1:6" ht="16">
      <c r="A315" s="85" t="s">
        <v>17</v>
      </c>
      <c r="B315" s="85" t="s">
        <v>132</v>
      </c>
      <c r="C315" s="59" t="s">
        <v>98</v>
      </c>
      <c r="D315" s="59">
        <v>2034</v>
      </c>
      <c r="E315" s="59" t="s">
        <v>80</v>
      </c>
      <c r="F315" s="60">
        <v>632.71</v>
      </c>
    </row>
    <row r="316" spans="1:6" ht="16">
      <c r="A316" s="85" t="s">
        <v>17</v>
      </c>
      <c r="B316" s="85" t="s">
        <v>132</v>
      </c>
      <c r="C316" s="59" t="s">
        <v>98</v>
      </c>
      <c r="D316" s="59">
        <v>2035</v>
      </c>
      <c r="E316" s="59" t="s">
        <v>80</v>
      </c>
      <c r="F316" s="60">
        <v>635.45000000000005</v>
      </c>
    </row>
    <row r="317" spans="1:6" ht="16">
      <c r="A317" s="85" t="s">
        <v>17</v>
      </c>
      <c r="B317" s="85" t="s">
        <v>133</v>
      </c>
      <c r="C317" s="59" t="s">
        <v>99</v>
      </c>
      <c r="D317" s="59">
        <v>2023</v>
      </c>
      <c r="E317" s="59" t="s">
        <v>80</v>
      </c>
      <c r="F317" s="60">
        <v>3581.79</v>
      </c>
    </row>
    <row r="318" spans="1:6" ht="16">
      <c r="A318" s="85" t="s">
        <v>17</v>
      </c>
      <c r="B318" s="85" t="s">
        <v>133</v>
      </c>
      <c r="C318" s="59" t="s">
        <v>99</v>
      </c>
      <c r="D318" s="59">
        <v>2024</v>
      </c>
      <c r="E318" s="59" t="s">
        <v>80</v>
      </c>
      <c r="F318" s="60">
        <v>3942.95</v>
      </c>
    </row>
    <row r="319" spans="1:6" ht="16">
      <c r="A319" s="85" t="s">
        <v>17</v>
      </c>
      <c r="B319" s="85" t="s">
        <v>133</v>
      </c>
      <c r="C319" s="59" t="s">
        <v>99</v>
      </c>
      <c r="D319" s="59">
        <v>2025</v>
      </c>
      <c r="E319" s="59" t="s">
        <v>80</v>
      </c>
      <c r="F319" s="60">
        <v>3973.0729050787713</v>
      </c>
    </row>
    <row r="320" spans="1:6" ht="16">
      <c r="A320" s="85" t="s">
        <v>17</v>
      </c>
      <c r="B320" s="85" t="s">
        <v>133</v>
      </c>
      <c r="C320" s="59" t="s">
        <v>99</v>
      </c>
      <c r="D320" s="59">
        <v>2026</v>
      </c>
      <c r="E320" s="59" t="s">
        <v>80</v>
      </c>
      <c r="F320" s="60">
        <v>4001.0604269968162</v>
      </c>
    </row>
    <row r="321" spans="1:6" ht="16">
      <c r="A321" s="85" t="s">
        <v>17</v>
      </c>
      <c r="B321" s="85" t="s">
        <v>133</v>
      </c>
      <c r="C321" s="59" t="s">
        <v>99</v>
      </c>
      <c r="D321" s="59">
        <v>2027</v>
      </c>
      <c r="E321" s="59" t="s">
        <v>80</v>
      </c>
      <c r="F321" s="60">
        <v>4038.595912145815</v>
      </c>
    </row>
    <row r="322" spans="1:6" ht="16">
      <c r="A322" s="85" t="s">
        <v>17</v>
      </c>
      <c r="B322" s="85" t="s">
        <v>133</v>
      </c>
      <c r="C322" s="59" t="s">
        <v>99</v>
      </c>
      <c r="D322" s="59">
        <v>2028</v>
      </c>
      <c r="E322" s="59" t="s">
        <v>80</v>
      </c>
      <c r="F322" s="60">
        <v>4070.6441626973724</v>
      </c>
    </row>
    <row r="323" spans="1:6" ht="16">
      <c r="A323" s="85" t="s">
        <v>17</v>
      </c>
      <c r="B323" s="85" t="s">
        <v>133</v>
      </c>
      <c r="C323" s="59" t="s">
        <v>99</v>
      </c>
      <c r="D323" s="59">
        <v>2029</v>
      </c>
      <c r="E323" s="59" t="s">
        <v>80</v>
      </c>
      <c r="F323" s="60">
        <v>4105.4404063328157</v>
      </c>
    </row>
    <row r="324" spans="1:6" ht="16">
      <c r="A324" s="85" t="s">
        <v>17</v>
      </c>
      <c r="B324" s="85" t="s">
        <v>133</v>
      </c>
      <c r="C324" s="59" t="s">
        <v>99</v>
      </c>
      <c r="D324" s="59">
        <v>2030</v>
      </c>
      <c r="E324" s="59" t="s">
        <v>80</v>
      </c>
      <c r="F324" s="60">
        <v>4136.5522388589725</v>
      </c>
    </row>
    <row r="325" spans="1:6" ht="16">
      <c r="A325" s="85" t="s">
        <v>17</v>
      </c>
      <c r="B325" s="85" t="s">
        <v>133</v>
      </c>
      <c r="C325" s="59" t="s">
        <v>99</v>
      </c>
      <c r="D325" s="59">
        <v>2031</v>
      </c>
      <c r="E325" s="59" t="s">
        <v>80</v>
      </c>
      <c r="F325" s="60">
        <v>4169.6594294205624</v>
      </c>
    </row>
    <row r="326" spans="1:6" ht="16">
      <c r="A326" s="85" t="s">
        <v>17</v>
      </c>
      <c r="B326" s="85" t="s">
        <v>133</v>
      </c>
      <c r="C326" s="59" t="s">
        <v>99</v>
      </c>
      <c r="D326" s="59">
        <v>2032</v>
      </c>
      <c r="E326" s="59" t="s">
        <v>80</v>
      </c>
      <c r="F326" s="60">
        <v>4192.1422136005058</v>
      </c>
    </row>
    <row r="327" spans="1:6" ht="16">
      <c r="A327" s="85" t="s">
        <v>17</v>
      </c>
      <c r="B327" s="85" t="s">
        <v>133</v>
      </c>
      <c r="C327" s="59" t="s">
        <v>99</v>
      </c>
      <c r="D327" s="59">
        <v>2033</v>
      </c>
      <c r="E327" s="59" t="s">
        <v>80</v>
      </c>
      <c r="F327" s="60">
        <v>4217.7930662402159</v>
      </c>
    </row>
    <row r="328" spans="1:6" ht="16">
      <c r="A328" s="85" t="s">
        <v>17</v>
      </c>
      <c r="B328" s="85" t="s">
        <v>133</v>
      </c>
      <c r="C328" s="59" t="s">
        <v>99</v>
      </c>
      <c r="D328" s="59">
        <v>2034</v>
      </c>
      <c r="E328" s="59" t="s">
        <v>80</v>
      </c>
      <c r="F328" s="60">
        <v>4241.1947653048974</v>
      </c>
    </row>
    <row r="329" spans="1:6" ht="16">
      <c r="A329" s="85" t="s">
        <v>17</v>
      </c>
      <c r="B329" s="85" t="s">
        <v>133</v>
      </c>
      <c r="C329" s="59" t="s">
        <v>99</v>
      </c>
      <c r="D329" s="59">
        <v>2035</v>
      </c>
      <c r="E329" s="59" t="s">
        <v>80</v>
      </c>
      <c r="F329" s="60">
        <v>4265.2615837147232</v>
      </c>
    </row>
    <row r="330" spans="1:6" ht="16">
      <c r="A330" s="85" t="s">
        <v>17</v>
      </c>
      <c r="B330" s="85" t="s">
        <v>134</v>
      </c>
      <c r="C330" s="59" t="s">
        <v>100</v>
      </c>
      <c r="D330" s="59">
        <v>2023</v>
      </c>
      <c r="E330" s="59" t="s">
        <v>80</v>
      </c>
      <c r="F330" s="60">
        <v>225.46</v>
      </c>
    </row>
    <row r="331" spans="1:6" ht="16">
      <c r="A331" s="85" t="s">
        <v>17</v>
      </c>
      <c r="B331" s="85" t="s">
        <v>134</v>
      </c>
      <c r="C331" s="59" t="s">
        <v>100</v>
      </c>
      <c r="D331" s="59">
        <v>2024</v>
      </c>
      <c r="E331" s="59" t="s">
        <v>80</v>
      </c>
      <c r="F331" s="60">
        <v>227.74</v>
      </c>
    </row>
    <row r="332" spans="1:6" ht="16">
      <c r="A332" s="85" t="s">
        <v>17</v>
      </c>
      <c r="B332" s="85" t="s">
        <v>134</v>
      </c>
      <c r="C332" s="59" t="s">
        <v>100</v>
      </c>
      <c r="D332" s="59">
        <v>2025</v>
      </c>
      <c r="E332" s="59" t="s">
        <v>80</v>
      </c>
      <c r="F332" s="60">
        <v>229.23</v>
      </c>
    </row>
    <row r="333" spans="1:6" ht="16">
      <c r="A333" s="85" t="s">
        <v>17</v>
      </c>
      <c r="B333" s="85" t="s">
        <v>134</v>
      </c>
      <c r="C333" s="59" t="s">
        <v>100</v>
      </c>
      <c r="D333" s="59">
        <v>2026</v>
      </c>
      <c r="E333" s="59" t="s">
        <v>80</v>
      </c>
      <c r="F333" s="60">
        <v>230.63</v>
      </c>
    </row>
    <row r="334" spans="1:6" ht="16">
      <c r="A334" s="85" t="s">
        <v>17</v>
      </c>
      <c r="B334" s="85" t="s">
        <v>134</v>
      </c>
      <c r="C334" s="59" t="s">
        <v>100</v>
      </c>
      <c r="D334" s="59">
        <v>2027</v>
      </c>
      <c r="E334" s="59" t="s">
        <v>80</v>
      </c>
      <c r="F334" s="60">
        <v>232.58</v>
      </c>
    </row>
    <row r="335" spans="1:6" ht="16">
      <c r="A335" s="85" t="s">
        <v>17</v>
      </c>
      <c r="B335" s="85" t="s">
        <v>134</v>
      </c>
      <c r="C335" s="59" t="s">
        <v>100</v>
      </c>
      <c r="D335" s="59">
        <v>2028</v>
      </c>
      <c r="E335" s="59" t="s">
        <v>80</v>
      </c>
      <c r="F335" s="60">
        <v>234.09</v>
      </c>
    </row>
    <row r="336" spans="1:6" ht="16">
      <c r="A336" s="85" t="s">
        <v>17</v>
      </c>
      <c r="B336" s="85" t="s">
        <v>134</v>
      </c>
      <c r="C336" s="59" t="s">
        <v>100</v>
      </c>
      <c r="D336" s="59">
        <v>2029</v>
      </c>
      <c r="E336" s="59" t="s">
        <v>80</v>
      </c>
      <c r="F336" s="60">
        <v>235.74</v>
      </c>
    </row>
    <row r="337" spans="1:6" ht="16">
      <c r="A337" s="85" t="s">
        <v>17</v>
      </c>
      <c r="B337" s="85" t="s">
        <v>134</v>
      </c>
      <c r="C337" s="59" t="s">
        <v>100</v>
      </c>
      <c r="D337" s="59">
        <v>2030</v>
      </c>
      <c r="E337" s="59" t="s">
        <v>80</v>
      </c>
      <c r="F337" s="60">
        <v>237.21</v>
      </c>
    </row>
    <row r="338" spans="1:6" ht="16">
      <c r="A338" s="85" t="s">
        <v>17</v>
      </c>
      <c r="B338" s="85" t="s">
        <v>134</v>
      </c>
      <c r="C338" s="59" t="s">
        <v>100</v>
      </c>
      <c r="D338" s="59">
        <v>2031</v>
      </c>
      <c r="E338" s="59" t="s">
        <v>80</v>
      </c>
      <c r="F338" s="60">
        <v>238.91</v>
      </c>
    </row>
    <row r="339" spans="1:6" ht="16">
      <c r="A339" s="85" t="s">
        <v>17</v>
      </c>
      <c r="B339" s="85" t="s">
        <v>134</v>
      </c>
      <c r="C339" s="59" t="s">
        <v>100</v>
      </c>
      <c r="D339" s="59">
        <v>2032</v>
      </c>
      <c r="E339" s="59" t="s">
        <v>80</v>
      </c>
      <c r="F339" s="60">
        <v>239.98</v>
      </c>
    </row>
    <row r="340" spans="1:6" ht="16">
      <c r="A340" s="85" t="s">
        <v>17</v>
      </c>
      <c r="B340" s="85" t="s">
        <v>134</v>
      </c>
      <c r="C340" s="59" t="s">
        <v>100</v>
      </c>
      <c r="D340" s="59">
        <v>2033</v>
      </c>
      <c r="E340" s="59" t="s">
        <v>80</v>
      </c>
      <c r="F340" s="60">
        <v>241.22</v>
      </c>
    </row>
    <row r="341" spans="1:6" ht="16">
      <c r="A341" s="85" t="s">
        <v>17</v>
      </c>
      <c r="B341" s="85" t="s">
        <v>134</v>
      </c>
      <c r="C341" s="59" t="s">
        <v>100</v>
      </c>
      <c r="D341" s="59">
        <v>2034</v>
      </c>
      <c r="E341" s="59" t="s">
        <v>80</v>
      </c>
      <c r="F341" s="60">
        <v>242.35</v>
      </c>
    </row>
    <row r="342" spans="1:6" ht="16">
      <c r="A342" s="85" t="s">
        <v>17</v>
      </c>
      <c r="B342" s="85" t="s">
        <v>134</v>
      </c>
      <c r="C342" s="59" t="s">
        <v>100</v>
      </c>
      <c r="D342" s="59">
        <v>2035</v>
      </c>
      <c r="E342" s="59" t="s">
        <v>80</v>
      </c>
      <c r="F342" s="60">
        <v>243.51</v>
      </c>
    </row>
    <row r="343" spans="1:6" ht="16">
      <c r="A343" s="85" t="s">
        <v>17</v>
      </c>
      <c r="B343" s="85" t="s">
        <v>135</v>
      </c>
      <c r="C343" s="59" t="s">
        <v>101</v>
      </c>
      <c r="D343" s="59">
        <v>2023</v>
      </c>
      <c r="E343" s="59" t="s">
        <v>80</v>
      </c>
      <c r="F343" s="60">
        <v>386.84</v>
      </c>
    </row>
    <row r="344" spans="1:6" ht="16">
      <c r="A344" s="85" t="s">
        <v>17</v>
      </c>
      <c r="B344" s="85" t="s">
        <v>135</v>
      </c>
      <c r="C344" s="59" t="s">
        <v>101</v>
      </c>
      <c r="D344" s="59">
        <v>2024</v>
      </c>
      <c r="E344" s="59" t="s">
        <v>80</v>
      </c>
      <c r="F344" s="60">
        <v>390.8</v>
      </c>
    </row>
    <row r="345" spans="1:6" ht="16">
      <c r="A345" s="85" t="s">
        <v>17</v>
      </c>
      <c r="B345" s="85" t="s">
        <v>135</v>
      </c>
      <c r="C345" s="59" t="s">
        <v>101</v>
      </c>
      <c r="D345" s="59">
        <v>2025</v>
      </c>
      <c r="E345" s="59" t="s">
        <v>80</v>
      </c>
      <c r="F345" s="60">
        <v>393.61</v>
      </c>
    </row>
    <row r="346" spans="1:6" ht="16">
      <c r="A346" s="85" t="s">
        <v>17</v>
      </c>
      <c r="B346" s="85" t="s">
        <v>135</v>
      </c>
      <c r="C346" s="59" t="s">
        <v>101</v>
      </c>
      <c r="D346" s="59">
        <v>2026</v>
      </c>
      <c r="E346" s="59" t="s">
        <v>80</v>
      </c>
      <c r="F346" s="60">
        <v>396.2</v>
      </c>
    </row>
    <row r="347" spans="1:6" ht="16">
      <c r="A347" s="85" t="s">
        <v>17</v>
      </c>
      <c r="B347" s="85" t="s">
        <v>135</v>
      </c>
      <c r="C347" s="59" t="s">
        <v>101</v>
      </c>
      <c r="D347" s="59">
        <v>2027</v>
      </c>
      <c r="E347" s="59" t="s">
        <v>80</v>
      </c>
      <c r="F347" s="60">
        <v>399.73</v>
      </c>
    </row>
    <row r="348" spans="1:6" ht="16">
      <c r="A348" s="85" t="s">
        <v>17</v>
      </c>
      <c r="B348" s="85" t="s">
        <v>135</v>
      </c>
      <c r="C348" s="59" t="s">
        <v>101</v>
      </c>
      <c r="D348" s="59">
        <v>2028</v>
      </c>
      <c r="E348" s="59" t="s">
        <v>80</v>
      </c>
      <c r="F348" s="60">
        <v>402.69</v>
      </c>
    </row>
    <row r="349" spans="1:6" ht="16">
      <c r="A349" s="85" t="s">
        <v>17</v>
      </c>
      <c r="B349" s="85" t="s">
        <v>135</v>
      </c>
      <c r="C349" s="59" t="s">
        <v>101</v>
      </c>
      <c r="D349" s="59">
        <v>2029</v>
      </c>
      <c r="E349" s="59" t="s">
        <v>80</v>
      </c>
      <c r="F349" s="60">
        <v>405.84</v>
      </c>
    </row>
    <row r="350" spans="1:6" ht="16">
      <c r="A350" s="85" t="s">
        <v>17</v>
      </c>
      <c r="B350" s="85" t="s">
        <v>135</v>
      </c>
      <c r="C350" s="59" t="s">
        <v>101</v>
      </c>
      <c r="D350" s="59">
        <v>2030</v>
      </c>
      <c r="E350" s="59" t="s">
        <v>80</v>
      </c>
      <c r="F350" s="60">
        <v>408.68</v>
      </c>
    </row>
    <row r="351" spans="1:6" ht="16">
      <c r="A351" s="85" t="s">
        <v>17</v>
      </c>
      <c r="B351" s="85" t="s">
        <v>135</v>
      </c>
      <c r="C351" s="59" t="s">
        <v>101</v>
      </c>
      <c r="D351" s="59">
        <v>2031</v>
      </c>
      <c r="E351" s="59" t="s">
        <v>80</v>
      </c>
      <c r="F351" s="60">
        <v>411.58</v>
      </c>
    </row>
    <row r="352" spans="1:6" ht="16">
      <c r="A352" s="85" t="s">
        <v>17</v>
      </c>
      <c r="B352" s="85" t="s">
        <v>135</v>
      </c>
      <c r="C352" s="59" t="s">
        <v>101</v>
      </c>
      <c r="D352" s="59">
        <v>2032</v>
      </c>
      <c r="E352" s="59" t="s">
        <v>80</v>
      </c>
      <c r="F352" s="60">
        <v>413.48</v>
      </c>
    </row>
    <row r="353" spans="1:6" ht="16">
      <c r="A353" s="85" t="s">
        <v>17</v>
      </c>
      <c r="B353" s="85" t="s">
        <v>135</v>
      </c>
      <c r="C353" s="59" t="s">
        <v>101</v>
      </c>
      <c r="D353" s="59">
        <v>2033</v>
      </c>
      <c r="E353" s="59" t="s">
        <v>80</v>
      </c>
      <c r="F353" s="60">
        <v>415.67</v>
      </c>
    </row>
    <row r="354" spans="1:6" ht="16">
      <c r="A354" s="85" t="s">
        <v>17</v>
      </c>
      <c r="B354" s="85" t="s">
        <v>135</v>
      </c>
      <c r="C354" s="59" t="s">
        <v>101</v>
      </c>
      <c r="D354" s="59">
        <v>2034</v>
      </c>
      <c r="E354" s="59" t="s">
        <v>80</v>
      </c>
      <c r="F354" s="60">
        <v>417.66</v>
      </c>
    </row>
    <row r="355" spans="1:6" ht="16">
      <c r="A355" s="85" t="s">
        <v>17</v>
      </c>
      <c r="B355" s="85" t="s">
        <v>135</v>
      </c>
      <c r="C355" s="59" t="s">
        <v>101</v>
      </c>
      <c r="D355" s="59">
        <v>2035</v>
      </c>
      <c r="E355" s="59" t="s">
        <v>80</v>
      </c>
      <c r="F355" s="60">
        <v>419.77</v>
      </c>
    </row>
    <row r="356" spans="1:6" ht="16">
      <c r="A356" s="85" t="s">
        <v>17</v>
      </c>
      <c r="B356" s="85" t="s">
        <v>136</v>
      </c>
      <c r="C356" s="59" t="s">
        <v>102</v>
      </c>
      <c r="D356" s="59">
        <v>2023</v>
      </c>
      <c r="E356" s="59" t="s">
        <v>80</v>
      </c>
      <c r="F356" s="60">
        <v>280.26</v>
      </c>
    </row>
    <row r="357" spans="1:6" ht="16">
      <c r="A357" s="85" t="s">
        <v>17</v>
      </c>
      <c r="B357" s="85" t="s">
        <v>136</v>
      </c>
      <c r="C357" s="59" t="s">
        <v>102</v>
      </c>
      <c r="D357" s="59">
        <v>2024</v>
      </c>
      <c r="E357" s="59" t="s">
        <v>80</v>
      </c>
      <c r="F357" s="60">
        <v>283.27</v>
      </c>
    </row>
    <row r="358" spans="1:6" ht="16">
      <c r="A358" s="85" t="s">
        <v>17</v>
      </c>
      <c r="B358" s="85" t="s">
        <v>136</v>
      </c>
      <c r="C358" s="59" t="s">
        <v>102</v>
      </c>
      <c r="D358" s="59">
        <v>2025</v>
      </c>
      <c r="E358" s="59" t="s">
        <v>80</v>
      </c>
      <c r="F358" s="60">
        <v>284.97000000000003</v>
      </c>
    </row>
    <row r="359" spans="1:6" ht="16">
      <c r="A359" s="85" t="s">
        <v>17</v>
      </c>
      <c r="B359" s="85" t="s">
        <v>136</v>
      </c>
      <c r="C359" s="59" t="s">
        <v>102</v>
      </c>
      <c r="D359" s="59">
        <v>2026</v>
      </c>
      <c r="E359" s="59" t="s">
        <v>80</v>
      </c>
      <c r="F359" s="60">
        <v>286.55</v>
      </c>
    </row>
    <row r="360" spans="1:6" ht="16">
      <c r="A360" s="85" t="s">
        <v>17</v>
      </c>
      <c r="B360" s="85" t="s">
        <v>136</v>
      </c>
      <c r="C360" s="59" t="s">
        <v>102</v>
      </c>
      <c r="D360" s="59">
        <v>2027</v>
      </c>
      <c r="E360" s="59" t="s">
        <v>80</v>
      </c>
      <c r="F360" s="60">
        <v>288.83999999999997</v>
      </c>
    </row>
    <row r="361" spans="1:6" ht="16">
      <c r="A361" s="85" t="s">
        <v>17</v>
      </c>
      <c r="B361" s="85" t="s">
        <v>136</v>
      </c>
      <c r="C361" s="59" t="s">
        <v>102</v>
      </c>
      <c r="D361" s="59">
        <v>2028</v>
      </c>
      <c r="E361" s="59" t="s">
        <v>80</v>
      </c>
      <c r="F361" s="60">
        <v>290.47000000000003</v>
      </c>
    </row>
    <row r="362" spans="1:6" ht="16">
      <c r="A362" s="85" t="s">
        <v>17</v>
      </c>
      <c r="B362" s="85" t="s">
        <v>136</v>
      </c>
      <c r="C362" s="59" t="s">
        <v>102</v>
      </c>
      <c r="D362" s="59">
        <v>2029</v>
      </c>
      <c r="E362" s="59" t="s">
        <v>80</v>
      </c>
      <c r="F362" s="60">
        <v>292.08999999999997</v>
      </c>
    </row>
    <row r="363" spans="1:6" ht="16">
      <c r="A363" s="85" t="s">
        <v>17</v>
      </c>
      <c r="B363" s="85" t="s">
        <v>136</v>
      </c>
      <c r="C363" s="59" t="s">
        <v>102</v>
      </c>
      <c r="D363" s="59">
        <v>2030</v>
      </c>
      <c r="E363" s="59" t="s">
        <v>80</v>
      </c>
      <c r="F363" s="60">
        <v>293.58</v>
      </c>
    </row>
    <row r="364" spans="1:6" ht="16">
      <c r="A364" s="85" t="s">
        <v>17</v>
      </c>
      <c r="B364" s="85" t="s">
        <v>136</v>
      </c>
      <c r="C364" s="59" t="s">
        <v>102</v>
      </c>
      <c r="D364" s="59">
        <v>2031</v>
      </c>
      <c r="E364" s="59" t="s">
        <v>80</v>
      </c>
      <c r="F364" s="60">
        <v>295.16000000000003</v>
      </c>
    </row>
    <row r="365" spans="1:6" ht="16">
      <c r="A365" s="85" t="s">
        <v>17</v>
      </c>
      <c r="B365" s="85" t="s">
        <v>136</v>
      </c>
      <c r="C365" s="59" t="s">
        <v>102</v>
      </c>
      <c r="D365" s="59">
        <v>2032</v>
      </c>
      <c r="E365" s="59" t="s">
        <v>80</v>
      </c>
      <c r="F365" s="60">
        <v>295.99</v>
      </c>
    </row>
    <row r="366" spans="1:6" ht="16">
      <c r="A366" s="85" t="s">
        <v>17</v>
      </c>
      <c r="B366" s="85" t="s">
        <v>136</v>
      </c>
      <c r="C366" s="59" t="s">
        <v>102</v>
      </c>
      <c r="D366" s="59">
        <v>2033</v>
      </c>
      <c r="E366" s="59" t="s">
        <v>80</v>
      </c>
      <c r="F366" s="60">
        <v>296.95999999999998</v>
      </c>
    </row>
    <row r="367" spans="1:6" ht="16">
      <c r="A367" s="85" t="s">
        <v>17</v>
      </c>
      <c r="B367" s="85" t="s">
        <v>136</v>
      </c>
      <c r="C367" s="59" t="s">
        <v>102</v>
      </c>
      <c r="D367" s="59">
        <v>2034</v>
      </c>
      <c r="E367" s="59" t="s">
        <v>80</v>
      </c>
      <c r="F367" s="60">
        <v>297.83</v>
      </c>
    </row>
    <row r="368" spans="1:6" ht="16">
      <c r="A368" s="85" t="s">
        <v>17</v>
      </c>
      <c r="B368" s="85" t="s">
        <v>136</v>
      </c>
      <c r="C368" s="59" t="s">
        <v>102</v>
      </c>
      <c r="D368" s="59">
        <v>2035</v>
      </c>
      <c r="E368" s="59" t="s">
        <v>80</v>
      </c>
      <c r="F368" s="60">
        <v>298.85000000000002</v>
      </c>
    </row>
    <row r="369" spans="1:6" ht="16">
      <c r="A369" s="85" t="s">
        <v>17</v>
      </c>
      <c r="B369" s="85" t="s">
        <v>137</v>
      </c>
      <c r="C369" s="59" t="s">
        <v>103</v>
      </c>
      <c r="D369" s="59">
        <v>2023</v>
      </c>
      <c r="E369" s="59" t="s">
        <v>80</v>
      </c>
      <c r="F369" s="60">
        <v>167.99</v>
      </c>
    </row>
    <row r="370" spans="1:6" ht="16">
      <c r="A370" s="85" t="s">
        <v>17</v>
      </c>
      <c r="B370" s="85" t="s">
        <v>137</v>
      </c>
      <c r="C370" s="59" t="s">
        <v>103</v>
      </c>
      <c r="D370" s="59">
        <v>2024</v>
      </c>
      <c r="E370" s="59" t="s">
        <v>80</v>
      </c>
      <c r="F370" s="60">
        <v>169.89</v>
      </c>
    </row>
    <row r="371" spans="1:6" ht="16">
      <c r="A371" s="85" t="s">
        <v>17</v>
      </c>
      <c r="B371" s="85" t="s">
        <v>137</v>
      </c>
      <c r="C371" s="59" t="s">
        <v>103</v>
      </c>
      <c r="D371" s="59">
        <v>2025</v>
      </c>
      <c r="E371" s="59" t="s">
        <v>80</v>
      </c>
      <c r="F371" s="60">
        <v>171.04</v>
      </c>
    </row>
    <row r="372" spans="1:6" ht="16">
      <c r="A372" s="85" t="s">
        <v>17</v>
      </c>
      <c r="B372" s="85" t="s">
        <v>137</v>
      </c>
      <c r="C372" s="59" t="s">
        <v>103</v>
      </c>
      <c r="D372" s="59">
        <v>2026</v>
      </c>
      <c r="E372" s="59" t="s">
        <v>80</v>
      </c>
      <c r="F372" s="60">
        <v>172.08</v>
      </c>
    </row>
    <row r="373" spans="1:6" ht="16">
      <c r="A373" s="85" t="s">
        <v>17</v>
      </c>
      <c r="B373" s="85" t="s">
        <v>137</v>
      </c>
      <c r="C373" s="59" t="s">
        <v>103</v>
      </c>
      <c r="D373" s="59">
        <v>2027</v>
      </c>
      <c r="E373" s="59" t="s">
        <v>80</v>
      </c>
      <c r="F373" s="60">
        <v>173.57</v>
      </c>
    </row>
    <row r="374" spans="1:6" ht="16">
      <c r="A374" s="85" t="s">
        <v>17</v>
      </c>
      <c r="B374" s="85" t="s">
        <v>137</v>
      </c>
      <c r="C374" s="59" t="s">
        <v>103</v>
      </c>
      <c r="D374" s="59">
        <v>2028</v>
      </c>
      <c r="E374" s="59" t="s">
        <v>80</v>
      </c>
      <c r="F374" s="60">
        <v>174.71</v>
      </c>
    </row>
    <row r="375" spans="1:6" ht="16">
      <c r="A375" s="85" t="s">
        <v>17</v>
      </c>
      <c r="B375" s="85" t="s">
        <v>137</v>
      </c>
      <c r="C375" s="59" t="s">
        <v>103</v>
      </c>
      <c r="D375" s="59">
        <v>2029</v>
      </c>
      <c r="E375" s="59" t="s">
        <v>80</v>
      </c>
      <c r="F375" s="60">
        <v>175.82</v>
      </c>
    </row>
    <row r="376" spans="1:6" ht="16">
      <c r="A376" s="85" t="s">
        <v>17</v>
      </c>
      <c r="B376" s="85" t="s">
        <v>137</v>
      </c>
      <c r="C376" s="59" t="s">
        <v>103</v>
      </c>
      <c r="D376" s="59">
        <v>2030</v>
      </c>
      <c r="E376" s="59" t="s">
        <v>80</v>
      </c>
      <c r="F376" s="60">
        <v>176.85</v>
      </c>
    </row>
    <row r="377" spans="1:6" ht="16">
      <c r="A377" s="85" t="s">
        <v>17</v>
      </c>
      <c r="B377" s="85" t="s">
        <v>137</v>
      </c>
      <c r="C377" s="59" t="s">
        <v>103</v>
      </c>
      <c r="D377" s="59">
        <v>2031</v>
      </c>
      <c r="E377" s="59" t="s">
        <v>80</v>
      </c>
      <c r="F377" s="60">
        <v>177.82</v>
      </c>
    </row>
    <row r="378" spans="1:6" ht="16">
      <c r="A378" s="85" t="s">
        <v>17</v>
      </c>
      <c r="B378" s="85" t="s">
        <v>137</v>
      </c>
      <c r="C378" s="59" t="s">
        <v>103</v>
      </c>
      <c r="D378" s="59">
        <v>2032</v>
      </c>
      <c r="E378" s="59" t="s">
        <v>80</v>
      </c>
      <c r="F378" s="60">
        <v>178.35</v>
      </c>
    </row>
    <row r="379" spans="1:6" ht="16">
      <c r="A379" s="85" t="s">
        <v>17</v>
      </c>
      <c r="B379" s="85" t="s">
        <v>137</v>
      </c>
      <c r="C379" s="59" t="s">
        <v>103</v>
      </c>
      <c r="D379" s="59">
        <v>2033</v>
      </c>
      <c r="E379" s="59" t="s">
        <v>80</v>
      </c>
      <c r="F379" s="60">
        <v>178.97</v>
      </c>
    </row>
    <row r="380" spans="1:6" ht="16">
      <c r="A380" s="85" t="s">
        <v>17</v>
      </c>
      <c r="B380" s="85" t="s">
        <v>137</v>
      </c>
      <c r="C380" s="59" t="s">
        <v>103</v>
      </c>
      <c r="D380" s="59">
        <v>2034</v>
      </c>
      <c r="E380" s="59" t="s">
        <v>80</v>
      </c>
      <c r="F380" s="60">
        <v>179.52</v>
      </c>
    </row>
    <row r="381" spans="1:6" ht="16">
      <c r="A381" s="85" t="s">
        <v>17</v>
      </c>
      <c r="B381" s="85" t="s">
        <v>137</v>
      </c>
      <c r="C381" s="59" t="s">
        <v>103</v>
      </c>
      <c r="D381" s="59">
        <v>2035</v>
      </c>
      <c r="E381" s="59" t="s">
        <v>80</v>
      </c>
      <c r="F381" s="60">
        <v>180.19</v>
      </c>
    </row>
    <row r="382" spans="1:6" ht="16">
      <c r="A382" s="85" t="s">
        <v>17</v>
      </c>
      <c r="B382" s="85" t="s">
        <v>138</v>
      </c>
      <c r="C382" s="59" t="s">
        <v>104</v>
      </c>
      <c r="D382" s="59">
        <v>2023</v>
      </c>
      <c r="E382" s="59" t="s">
        <v>80</v>
      </c>
      <c r="F382" s="60">
        <v>340.61</v>
      </c>
    </row>
    <row r="383" spans="1:6" ht="16">
      <c r="A383" s="85" t="s">
        <v>17</v>
      </c>
      <c r="B383" s="85" t="s">
        <v>138</v>
      </c>
      <c r="C383" s="59" t="s">
        <v>104</v>
      </c>
      <c r="D383" s="59">
        <v>2024</v>
      </c>
      <c r="E383" s="59" t="s">
        <v>80</v>
      </c>
      <c r="F383" s="60">
        <v>344.02927846909967</v>
      </c>
    </row>
    <row r="384" spans="1:6" ht="16">
      <c r="A384" s="85" t="s">
        <v>17</v>
      </c>
      <c r="B384" s="85" t="s">
        <v>138</v>
      </c>
      <c r="C384" s="59" t="s">
        <v>104</v>
      </c>
      <c r="D384" s="59">
        <v>2025</v>
      </c>
      <c r="E384" s="59" t="s">
        <v>80</v>
      </c>
      <c r="F384" s="60">
        <v>346.42752239534326</v>
      </c>
    </row>
    <row r="385" spans="1:6" ht="16">
      <c r="A385" s="85" t="s">
        <v>17</v>
      </c>
      <c r="B385" s="85" t="s">
        <v>138</v>
      </c>
      <c r="C385" s="59" t="s">
        <v>104</v>
      </c>
      <c r="D385" s="59">
        <v>2026</v>
      </c>
      <c r="E385" s="59" t="s">
        <v>80</v>
      </c>
      <c r="F385" s="60">
        <v>348.64767890132117</v>
      </c>
    </row>
    <row r="386" spans="1:6" ht="16">
      <c r="A386" s="85" t="s">
        <v>17</v>
      </c>
      <c r="B386" s="85" t="s">
        <v>138</v>
      </c>
      <c r="C386" s="59" t="s">
        <v>104</v>
      </c>
      <c r="D386" s="59">
        <v>2027</v>
      </c>
      <c r="E386" s="59" t="s">
        <v>80</v>
      </c>
      <c r="F386" s="60">
        <v>351.68703754052092</v>
      </c>
    </row>
    <row r="387" spans="1:6" ht="16">
      <c r="A387" s="85" t="s">
        <v>17</v>
      </c>
      <c r="B387" s="85" t="s">
        <v>138</v>
      </c>
      <c r="C387" s="59" t="s">
        <v>104</v>
      </c>
      <c r="D387" s="59">
        <v>2028</v>
      </c>
      <c r="E387" s="59" t="s">
        <v>80</v>
      </c>
      <c r="F387" s="60">
        <v>354.16838892955502</v>
      </c>
    </row>
    <row r="388" spans="1:6" ht="16">
      <c r="A388" s="85" t="s">
        <v>17</v>
      </c>
      <c r="B388" s="85" t="s">
        <v>138</v>
      </c>
      <c r="C388" s="59" t="s">
        <v>104</v>
      </c>
      <c r="D388" s="59">
        <v>2029</v>
      </c>
      <c r="E388" s="59" t="s">
        <v>80</v>
      </c>
      <c r="F388" s="60">
        <v>356.87531771759222</v>
      </c>
    </row>
    <row r="389" spans="1:6" ht="16">
      <c r="A389" s="85" t="s">
        <v>17</v>
      </c>
      <c r="B389" s="85" t="s">
        <v>138</v>
      </c>
      <c r="C389" s="59" t="s">
        <v>104</v>
      </c>
      <c r="D389" s="59">
        <v>2030</v>
      </c>
      <c r="E389" s="59" t="s">
        <v>80</v>
      </c>
      <c r="F389" s="60">
        <v>359.29730663320453</v>
      </c>
    </row>
    <row r="390" spans="1:6" ht="16">
      <c r="A390" s="85" t="s">
        <v>17</v>
      </c>
      <c r="B390" s="85" t="s">
        <v>138</v>
      </c>
      <c r="C390" s="59" t="s">
        <v>104</v>
      </c>
      <c r="D390" s="59">
        <v>2031</v>
      </c>
      <c r="E390" s="59" t="s">
        <v>80</v>
      </c>
      <c r="F390" s="60">
        <v>361.93300045313555</v>
      </c>
    </row>
    <row r="391" spans="1:6" ht="16">
      <c r="A391" s="85" t="s">
        <v>17</v>
      </c>
      <c r="B391" s="85" t="s">
        <v>138</v>
      </c>
      <c r="C391" s="59" t="s">
        <v>104</v>
      </c>
      <c r="D391" s="59">
        <v>2032</v>
      </c>
      <c r="E391" s="59" t="s">
        <v>80</v>
      </c>
      <c r="F391" s="60">
        <v>363.66638467705411</v>
      </c>
    </row>
    <row r="392" spans="1:6" ht="16">
      <c r="A392" s="85" t="s">
        <v>17</v>
      </c>
      <c r="B392" s="85" t="s">
        <v>138</v>
      </c>
      <c r="C392" s="59" t="s">
        <v>104</v>
      </c>
      <c r="D392" s="59">
        <v>2033</v>
      </c>
      <c r="E392" s="59" t="s">
        <v>80</v>
      </c>
      <c r="F392" s="60">
        <v>365.64909128934454</v>
      </c>
    </row>
    <row r="393" spans="1:6" ht="16">
      <c r="A393" s="85" t="s">
        <v>17</v>
      </c>
      <c r="B393" s="85" t="s">
        <v>138</v>
      </c>
      <c r="C393" s="59" t="s">
        <v>104</v>
      </c>
      <c r="D393" s="59">
        <v>2034</v>
      </c>
      <c r="E393" s="59" t="s">
        <v>80</v>
      </c>
      <c r="F393" s="60">
        <v>367.46558297605367</v>
      </c>
    </row>
    <row r="394" spans="1:6" ht="16">
      <c r="A394" s="85" t="s">
        <v>17</v>
      </c>
      <c r="B394" s="85" t="s">
        <v>138</v>
      </c>
      <c r="C394" s="59" t="s">
        <v>104</v>
      </c>
      <c r="D394" s="59">
        <v>2035</v>
      </c>
      <c r="E394" s="59" t="s">
        <v>80</v>
      </c>
      <c r="F394" s="60">
        <v>369.34143713618471</v>
      </c>
    </row>
    <row r="395" spans="1:6" ht="16">
      <c r="A395" s="85" t="s">
        <v>78</v>
      </c>
      <c r="B395" s="85" t="s">
        <v>139</v>
      </c>
      <c r="C395" s="59" t="s">
        <v>105</v>
      </c>
      <c r="D395" s="59">
        <v>2023</v>
      </c>
      <c r="E395" s="59" t="s">
        <v>80</v>
      </c>
      <c r="F395" s="60">
        <v>1266.71</v>
      </c>
    </row>
    <row r="396" spans="1:6" ht="16">
      <c r="A396" s="85" t="s">
        <v>78</v>
      </c>
      <c r="B396" s="85" t="s">
        <v>139</v>
      </c>
      <c r="C396" s="59" t="s">
        <v>105</v>
      </c>
      <c r="D396" s="59">
        <v>2024</v>
      </c>
      <c r="E396" s="59" t="s">
        <v>80</v>
      </c>
      <c r="F396" s="60">
        <v>1487.19</v>
      </c>
    </row>
    <row r="397" spans="1:6" ht="16">
      <c r="A397" s="85" t="s">
        <v>78</v>
      </c>
      <c r="B397" s="85" t="s">
        <v>139</v>
      </c>
      <c r="C397" s="59" t="s">
        <v>105</v>
      </c>
      <c r="D397" s="59">
        <v>2025</v>
      </c>
      <c r="E397" s="59" t="s">
        <v>80</v>
      </c>
      <c r="F397" s="60">
        <v>1496.0619345094747</v>
      </c>
    </row>
    <row r="398" spans="1:6" ht="16">
      <c r="A398" s="85" t="s">
        <v>78</v>
      </c>
      <c r="B398" s="85" t="s">
        <v>139</v>
      </c>
      <c r="C398" s="59" t="s">
        <v>105</v>
      </c>
      <c r="D398" s="59">
        <v>2026</v>
      </c>
      <c r="E398" s="59" t="s">
        <v>80</v>
      </c>
      <c r="F398" s="60">
        <v>1504.217565194655</v>
      </c>
    </row>
    <row r="399" spans="1:6" ht="16">
      <c r="A399" s="85" t="s">
        <v>78</v>
      </c>
      <c r="B399" s="85" t="s">
        <v>139</v>
      </c>
      <c r="C399" s="59" t="s">
        <v>105</v>
      </c>
      <c r="D399" s="59">
        <v>2027</v>
      </c>
      <c r="E399" s="59" t="s">
        <v>80</v>
      </c>
      <c r="F399" s="60">
        <v>1512.1583047325469</v>
      </c>
    </row>
    <row r="400" spans="1:6" ht="16">
      <c r="A400" s="85" t="s">
        <v>78</v>
      </c>
      <c r="B400" s="85" t="s">
        <v>139</v>
      </c>
      <c r="C400" s="59" t="s">
        <v>105</v>
      </c>
      <c r="D400" s="59">
        <v>2028</v>
      </c>
      <c r="E400" s="59" t="s">
        <v>80</v>
      </c>
      <c r="F400" s="60">
        <v>1520.1502088293171</v>
      </c>
    </row>
    <row r="401" spans="1:6" ht="16">
      <c r="A401" s="85" t="s">
        <v>78</v>
      </c>
      <c r="B401" s="85" t="s">
        <v>139</v>
      </c>
      <c r="C401" s="59" t="s">
        <v>105</v>
      </c>
      <c r="D401" s="59">
        <v>2029</v>
      </c>
      <c r="E401" s="59" t="s">
        <v>80</v>
      </c>
      <c r="F401" s="60">
        <v>1528.7970192797279</v>
      </c>
    </row>
    <row r="402" spans="1:6" ht="16">
      <c r="A402" s="85" t="s">
        <v>78</v>
      </c>
      <c r="B402" s="85" t="s">
        <v>139</v>
      </c>
      <c r="C402" s="59" t="s">
        <v>105</v>
      </c>
      <c r="D402" s="59">
        <v>2030</v>
      </c>
      <c r="E402" s="59" t="s">
        <v>80</v>
      </c>
      <c r="F402" s="60">
        <v>1538.8252728198493</v>
      </c>
    </row>
    <row r="403" spans="1:6" ht="16">
      <c r="A403" s="85" t="s">
        <v>78</v>
      </c>
      <c r="B403" s="85" t="s">
        <v>139</v>
      </c>
      <c r="C403" s="59" t="s">
        <v>105</v>
      </c>
      <c r="D403" s="59">
        <v>2031</v>
      </c>
      <c r="E403" s="59" t="s">
        <v>80</v>
      </c>
      <c r="F403" s="60">
        <v>1551.381055568552</v>
      </c>
    </row>
    <row r="404" spans="1:6" ht="16">
      <c r="A404" s="85" t="s">
        <v>78</v>
      </c>
      <c r="B404" s="85" t="s">
        <v>139</v>
      </c>
      <c r="C404" s="59" t="s">
        <v>105</v>
      </c>
      <c r="D404" s="59">
        <v>2032</v>
      </c>
      <c r="E404" s="59" t="s">
        <v>80</v>
      </c>
      <c r="F404" s="60">
        <v>1560.7851014903597</v>
      </c>
    </row>
    <row r="405" spans="1:6" ht="16">
      <c r="A405" s="85" t="s">
        <v>78</v>
      </c>
      <c r="B405" s="85" t="s">
        <v>139</v>
      </c>
      <c r="C405" s="59" t="s">
        <v>105</v>
      </c>
      <c r="D405" s="59">
        <v>2033</v>
      </c>
      <c r="E405" s="59" t="s">
        <v>80</v>
      </c>
      <c r="F405" s="60">
        <v>1571.5296588547756</v>
      </c>
    </row>
    <row r="406" spans="1:6" ht="16">
      <c r="A406" s="85" t="s">
        <v>78</v>
      </c>
      <c r="B406" s="85" t="s">
        <v>139</v>
      </c>
      <c r="C406" s="59" t="s">
        <v>105</v>
      </c>
      <c r="D406" s="59">
        <v>2034</v>
      </c>
      <c r="E406" s="59" t="s">
        <v>80</v>
      </c>
      <c r="F406" s="60">
        <v>1580.0639072756542</v>
      </c>
    </row>
    <row r="407" spans="1:6" ht="16">
      <c r="A407" s="85" t="s">
        <v>78</v>
      </c>
      <c r="B407" s="85" t="s">
        <v>139</v>
      </c>
      <c r="C407" s="59" t="s">
        <v>105</v>
      </c>
      <c r="D407" s="59">
        <v>2035</v>
      </c>
      <c r="E407" s="59" t="s">
        <v>80</v>
      </c>
      <c r="F407" s="60">
        <v>1589.3451582561545</v>
      </c>
    </row>
    <row r="408" spans="1:6" ht="16">
      <c r="A408" s="85" t="s">
        <v>78</v>
      </c>
      <c r="B408" s="85" t="s">
        <v>133</v>
      </c>
      <c r="C408" s="59" t="s">
        <v>99</v>
      </c>
      <c r="D408" s="59">
        <v>2023</v>
      </c>
      <c r="E408" s="59" t="s">
        <v>80</v>
      </c>
      <c r="F408" s="60">
        <v>22.451212698669828</v>
      </c>
    </row>
    <row r="409" spans="1:6" ht="16">
      <c r="A409" s="85" t="s">
        <v>78</v>
      </c>
      <c r="B409" s="85" t="s">
        <v>133</v>
      </c>
      <c r="C409" s="59" t="s">
        <v>99</v>
      </c>
      <c r="D409" s="59">
        <v>2024</v>
      </c>
      <c r="E409" s="59" t="s">
        <v>80</v>
      </c>
      <c r="F409" s="60">
        <v>169.46203072035948</v>
      </c>
    </row>
    <row r="410" spans="1:6" ht="16">
      <c r="A410" s="85" t="s">
        <v>78</v>
      </c>
      <c r="B410" s="85" t="s">
        <v>133</v>
      </c>
      <c r="C410" s="59" t="s">
        <v>99</v>
      </c>
      <c r="D410" s="59">
        <v>2025</v>
      </c>
      <c r="E410" s="59" t="s">
        <v>80</v>
      </c>
      <c r="F410" s="60">
        <v>170.47277815774984</v>
      </c>
    </row>
    <row r="411" spans="1:6" ht="16">
      <c r="A411" s="85" t="s">
        <v>78</v>
      </c>
      <c r="B411" s="85" t="s">
        <v>133</v>
      </c>
      <c r="C411" s="59" t="s">
        <v>99</v>
      </c>
      <c r="D411" s="59">
        <v>2026</v>
      </c>
      <c r="E411" s="59" t="s">
        <v>80</v>
      </c>
      <c r="F411" s="60">
        <v>171.40191377500003</v>
      </c>
    </row>
    <row r="412" spans="1:6" ht="16">
      <c r="A412" s="85" t="s">
        <v>78</v>
      </c>
      <c r="B412" s="85" t="s">
        <v>133</v>
      </c>
      <c r="C412" s="59" t="s">
        <v>99</v>
      </c>
      <c r="D412" s="59">
        <v>2027</v>
      </c>
      <c r="E412" s="59" t="s">
        <v>80</v>
      </c>
      <c r="F412" s="60">
        <v>172.30754860634596</v>
      </c>
    </row>
    <row r="413" spans="1:6" ht="16">
      <c r="A413" s="85" t="s">
        <v>78</v>
      </c>
      <c r="B413" s="85" t="s">
        <v>133</v>
      </c>
      <c r="C413" s="59" t="s">
        <v>99</v>
      </c>
      <c r="D413" s="59">
        <v>2028</v>
      </c>
      <c r="E413" s="59" t="s">
        <v>80</v>
      </c>
      <c r="F413" s="60">
        <v>173.21745630785631</v>
      </c>
    </row>
    <row r="414" spans="1:6" ht="16">
      <c r="A414" s="85" t="s">
        <v>78</v>
      </c>
      <c r="B414" s="85" t="s">
        <v>133</v>
      </c>
      <c r="C414" s="59" t="s">
        <v>99</v>
      </c>
      <c r="D414" s="59">
        <v>2029</v>
      </c>
      <c r="E414" s="59" t="s">
        <v>80</v>
      </c>
      <c r="F414" s="60">
        <v>174.20299381127666</v>
      </c>
    </row>
    <row r="415" spans="1:6" ht="16">
      <c r="A415" s="85" t="s">
        <v>78</v>
      </c>
      <c r="B415" s="85" t="s">
        <v>133</v>
      </c>
      <c r="C415" s="59" t="s">
        <v>99</v>
      </c>
      <c r="D415" s="59">
        <v>2030</v>
      </c>
      <c r="E415" s="59" t="s">
        <v>80</v>
      </c>
      <c r="F415" s="60">
        <v>175.34534564973072</v>
      </c>
    </row>
    <row r="416" spans="1:6" ht="16">
      <c r="A416" s="85" t="s">
        <v>78</v>
      </c>
      <c r="B416" s="85" t="s">
        <v>133</v>
      </c>
      <c r="C416" s="59" t="s">
        <v>99</v>
      </c>
      <c r="D416" s="59">
        <v>2031</v>
      </c>
      <c r="E416" s="59" t="s">
        <v>80</v>
      </c>
      <c r="F416" s="60">
        <v>176.77675715480686</v>
      </c>
    </row>
    <row r="417" spans="1:6" ht="16">
      <c r="A417" s="85" t="s">
        <v>78</v>
      </c>
      <c r="B417" s="85" t="s">
        <v>133</v>
      </c>
      <c r="C417" s="59" t="s">
        <v>99</v>
      </c>
      <c r="D417" s="59">
        <v>2032</v>
      </c>
      <c r="E417" s="59" t="s">
        <v>80</v>
      </c>
      <c r="F417" s="60">
        <v>177.84796570502357</v>
      </c>
    </row>
    <row r="418" spans="1:6" ht="16">
      <c r="A418" s="85" t="s">
        <v>78</v>
      </c>
      <c r="B418" s="85" t="s">
        <v>133</v>
      </c>
      <c r="C418" s="59" t="s">
        <v>99</v>
      </c>
      <c r="D418" s="59">
        <v>2033</v>
      </c>
      <c r="E418" s="59" t="s">
        <v>80</v>
      </c>
      <c r="F418" s="60">
        <v>179.07257029414248</v>
      </c>
    </row>
    <row r="419" spans="1:6" ht="16">
      <c r="A419" s="85" t="s">
        <v>78</v>
      </c>
      <c r="B419" s="85" t="s">
        <v>133</v>
      </c>
      <c r="C419" s="59" t="s">
        <v>99</v>
      </c>
      <c r="D419" s="59">
        <v>2034</v>
      </c>
      <c r="E419" s="59" t="s">
        <v>80</v>
      </c>
      <c r="F419" s="60">
        <v>180.04464825654495</v>
      </c>
    </row>
    <row r="420" spans="1:6" ht="16">
      <c r="A420" s="85" t="s">
        <v>78</v>
      </c>
      <c r="B420" s="85" t="s">
        <v>133</v>
      </c>
      <c r="C420" s="59" t="s">
        <v>99</v>
      </c>
      <c r="D420" s="59">
        <v>2035</v>
      </c>
      <c r="E420" s="59" t="s">
        <v>80</v>
      </c>
      <c r="F420" s="60">
        <v>181.10196997872731</v>
      </c>
    </row>
    <row r="421" spans="1:6" ht="16">
      <c r="A421" s="85" t="s">
        <v>78</v>
      </c>
      <c r="B421" s="85" t="s">
        <v>140</v>
      </c>
      <c r="C421" s="59" t="s">
        <v>112</v>
      </c>
      <c r="D421" s="59">
        <v>2023</v>
      </c>
      <c r="E421" s="59" t="s">
        <v>80</v>
      </c>
      <c r="F421" s="60">
        <v>7422</v>
      </c>
    </row>
    <row r="422" spans="1:6" ht="16">
      <c r="A422" s="85" t="s">
        <v>78</v>
      </c>
      <c r="B422" s="85" t="s">
        <v>140</v>
      </c>
      <c r="C422" s="59" t="s">
        <v>112</v>
      </c>
      <c r="D422" s="59">
        <v>2024</v>
      </c>
      <c r="E422" s="59" t="s">
        <v>80</v>
      </c>
      <c r="F422" s="60">
        <v>7932</v>
      </c>
    </row>
    <row r="423" spans="1:6" ht="16">
      <c r="A423" s="85" t="s">
        <v>78</v>
      </c>
      <c r="B423" s="85" t="s">
        <v>140</v>
      </c>
      <c r="C423" s="59" t="s">
        <v>112</v>
      </c>
      <c r="D423" s="59">
        <v>2025</v>
      </c>
      <c r="E423" s="59" t="s">
        <v>80</v>
      </c>
      <c r="F423" s="60">
        <v>7979.31</v>
      </c>
    </row>
    <row r="424" spans="1:6" ht="16">
      <c r="A424" s="85" t="s">
        <v>78</v>
      </c>
      <c r="B424" s="85" t="s">
        <v>140</v>
      </c>
      <c r="C424" s="59" t="s">
        <v>112</v>
      </c>
      <c r="D424" s="59">
        <v>2026</v>
      </c>
      <c r="E424" s="59" t="s">
        <v>80</v>
      </c>
      <c r="F424" s="60">
        <v>8022.8</v>
      </c>
    </row>
    <row r="425" spans="1:6" ht="16">
      <c r="A425" s="85" t="s">
        <v>78</v>
      </c>
      <c r="B425" s="85" t="s">
        <v>140</v>
      </c>
      <c r="C425" s="59" t="s">
        <v>112</v>
      </c>
      <c r="D425" s="59">
        <v>2027</v>
      </c>
      <c r="E425" s="59" t="s">
        <v>80</v>
      </c>
      <c r="F425" s="60">
        <v>8065.19</v>
      </c>
    </row>
    <row r="426" spans="1:6" ht="16">
      <c r="A426" s="85" t="s">
        <v>78</v>
      </c>
      <c r="B426" s="85" t="s">
        <v>140</v>
      </c>
      <c r="C426" s="59" t="s">
        <v>112</v>
      </c>
      <c r="D426" s="59">
        <v>2028</v>
      </c>
      <c r="E426" s="59" t="s">
        <v>80</v>
      </c>
      <c r="F426" s="60">
        <v>8107.78</v>
      </c>
    </row>
    <row r="427" spans="1:6" ht="16">
      <c r="A427" s="85" t="s">
        <v>78</v>
      </c>
      <c r="B427" s="85" t="s">
        <v>140</v>
      </c>
      <c r="C427" s="59" t="s">
        <v>112</v>
      </c>
      <c r="D427" s="59">
        <v>2029</v>
      </c>
      <c r="E427" s="59" t="s">
        <v>80</v>
      </c>
      <c r="F427" s="60">
        <v>8153.91</v>
      </c>
    </row>
    <row r="428" spans="1:6" ht="16">
      <c r="A428" s="85" t="s">
        <v>78</v>
      </c>
      <c r="B428" s="85" t="s">
        <v>140</v>
      </c>
      <c r="C428" s="59" t="s">
        <v>112</v>
      </c>
      <c r="D428" s="59">
        <v>2030</v>
      </c>
      <c r="E428" s="59" t="s">
        <v>80</v>
      </c>
      <c r="F428" s="60">
        <v>8207.3799999999992</v>
      </c>
    </row>
    <row r="429" spans="1:6" ht="16">
      <c r="A429" s="85" t="s">
        <v>78</v>
      </c>
      <c r="B429" s="85" t="s">
        <v>140</v>
      </c>
      <c r="C429" s="59" t="s">
        <v>112</v>
      </c>
      <c r="D429" s="59">
        <v>2031</v>
      </c>
      <c r="E429" s="59" t="s">
        <v>80</v>
      </c>
      <c r="F429" s="60">
        <v>8274.3799999999992</v>
      </c>
    </row>
    <row r="430" spans="1:6" ht="16">
      <c r="A430" s="85" t="s">
        <v>78</v>
      </c>
      <c r="B430" s="85" t="s">
        <v>140</v>
      </c>
      <c r="C430" s="59" t="s">
        <v>112</v>
      </c>
      <c r="D430" s="59">
        <v>2032</v>
      </c>
      <c r="E430" s="59" t="s">
        <v>80</v>
      </c>
      <c r="F430" s="60">
        <v>8324.52</v>
      </c>
    </row>
    <row r="431" spans="1:6" ht="16">
      <c r="A431" s="85" t="s">
        <v>78</v>
      </c>
      <c r="B431" s="85" t="s">
        <v>140</v>
      </c>
      <c r="C431" s="59" t="s">
        <v>112</v>
      </c>
      <c r="D431" s="59">
        <v>2033</v>
      </c>
      <c r="E431" s="59" t="s">
        <v>80</v>
      </c>
      <c r="F431" s="60">
        <v>8381.84</v>
      </c>
    </row>
    <row r="432" spans="1:6" ht="16">
      <c r="A432" s="85" t="s">
        <v>78</v>
      </c>
      <c r="B432" s="85" t="s">
        <v>140</v>
      </c>
      <c r="C432" s="59" t="s">
        <v>112</v>
      </c>
      <c r="D432" s="59">
        <v>2034</v>
      </c>
      <c r="E432" s="59" t="s">
        <v>80</v>
      </c>
      <c r="F432" s="60">
        <v>8427.34</v>
      </c>
    </row>
    <row r="433" spans="1:6" ht="16">
      <c r="A433" s="85" t="s">
        <v>78</v>
      </c>
      <c r="B433" s="85" t="s">
        <v>140</v>
      </c>
      <c r="C433" s="59" t="s">
        <v>112</v>
      </c>
      <c r="D433" s="59">
        <v>2035</v>
      </c>
      <c r="E433" s="59" t="s">
        <v>80</v>
      </c>
      <c r="F433" s="60">
        <v>8476.83</v>
      </c>
    </row>
    <row r="434" spans="1:6" ht="16">
      <c r="A434" s="87" t="s">
        <v>5</v>
      </c>
      <c r="B434" s="87" t="s">
        <v>113</v>
      </c>
      <c r="C434" s="85" t="s">
        <v>5</v>
      </c>
      <c r="D434" s="85">
        <v>2023</v>
      </c>
      <c r="E434" s="85" t="s">
        <v>81</v>
      </c>
      <c r="F434" s="60">
        <v>132.48002766511817</v>
      </c>
    </row>
    <row r="435" spans="1:6" ht="16">
      <c r="A435" s="87" t="s">
        <v>5</v>
      </c>
      <c r="B435" s="87" t="s">
        <v>113</v>
      </c>
      <c r="C435" s="85" t="s">
        <v>5</v>
      </c>
      <c r="D435" s="85">
        <v>2024</v>
      </c>
      <c r="E435" s="85" t="s">
        <v>81</v>
      </c>
      <c r="F435" s="60">
        <v>132.48002766511817</v>
      </c>
    </row>
    <row r="436" spans="1:6" ht="16">
      <c r="A436" s="87" t="s">
        <v>5</v>
      </c>
      <c r="B436" s="87" t="s">
        <v>113</v>
      </c>
      <c r="C436" s="85" t="s">
        <v>5</v>
      </c>
      <c r="D436" s="85">
        <v>2025</v>
      </c>
      <c r="E436" s="85" t="s">
        <v>81</v>
      </c>
      <c r="F436" s="60">
        <v>133.48898369256838</v>
      </c>
    </row>
    <row r="437" spans="1:6" ht="16">
      <c r="A437" s="87" t="s">
        <v>5</v>
      </c>
      <c r="B437" s="87" t="s">
        <v>113</v>
      </c>
      <c r="C437" s="85" t="s">
        <v>5</v>
      </c>
      <c r="D437" s="85">
        <v>2026</v>
      </c>
      <c r="E437" s="85" t="s">
        <v>81</v>
      </c>
      <c r="F437" s="60">
        <v>134.41708123567548</v>
      </c>
    </row>
    <row r="438" spans="1:6" ht="16">
      <c r="A438" s="87" t="s">
        <v>5</v>
      </c>
      <c r="B438" s="87" t="s">
        <v>113</v>
      </c>
      <c r="C438" s="85" t="s">
        <v>5</v>
      </c>
      <c r="D438" s="85">
        <v>2027</v>
      </c>
      <c r="E438" s="85" t="s">
        <v>81</v>
      </c>
      <c r="F438" s="60">
        <v>135.67950055789703</v>
      </c>
    </row>
    <row r="439" spans="1:6" ht="16">
      <c r="A439" s="87" t="s">
        <v>5</v>
      </c>
      <c r="B439" s="87" t="s">
        <v>113</v>
      </c>
      <c r="C439" s="85" t="s">
        <v>5</v>
      </c>
      <c r="D439" s="85">
        <v>2028</v>
      </c>
      <c r="E439" s="85" t="s">
        <v>81</v>
      </c>
      <c r="F439" s="60">
        <v>136.74021835071508</v>
      </c>
    </row>
    <row r="440" spans="1:6" ht="16">
      <c r="A440" s="87" t="s">
        <v>5</v>
      </c>
      <c r="B440" s="87" t="s">
        <v>113</v>
      </c>
      <c r="C440" s="85" t="s">
        <v>5</v>
      </c>
      <c r="D440" s="85">
        <v>2029</v>
      </c>
      <c r="E440" s="85" t="s">
        <v>81</v>
      </c>
      <c r="F440" s="60">
        <v>137.82656830246341</v>
      </c>
    </row>
    <row r="441" spans="1:6" ht="16">
      <c r="A441" s="87" t="s">
        <v>5</v>
      </c>
      <c r="B441" s="87" t="s">
        <v>113</v>
      </c>
      <c r="C441" s="85" t="s">
        <v>5</v>
      </c>
      <c r="D441" s="85">
        <v>2030</v>
      </c>
      <c r="E441" s="85" t="s">
        <v>81</v>
      </c>
      <c r="F441" s="60">
        <v>138.81954957538454</v>
      </c>
    </row>
    <row r="442" spans="1:6" ht="16">
      <c r="A442" s="87" t="s">
        <v>5</v>
      </c>
      <c r="B442" s="87" t="s">
        <v>113</v>
      </c>
      <c r="C442" s="85" t="s">
        <v>5</v>
      </c>
      <c r="D442" s="85">
        <v>2031</v>
      </c>
      <c r="E442" s="85" t="s">
        <v>81</v>
      </c>
      <c r="F442" s="60">
        <v>139.7758131939473</v>
      </c>
    </row>
    <row r="443" spans="1:6" ht="16">
      <c r="A443" s="87" t="s">
        <v>5</v>
      </c>
      <c r="B443" s="87" t="s">
        <v>113</v>
      </c>
      <c r="C443" s="85" t="s">
        <v>5</v>
      </c>
      <c r="D443" s="85">
        <v>2032</v>
      </c>
      <c r="E443" s="85" t="s">
        <v>81</v>
      </c>
      <c r="F443" s="60">
        <v>140.39045140350302</v>
      </c>
    </row>
    <row r="444" spans="1:6" ht="16">
      <c r="A444" s="87" t="s">
        <v>5</v>
      </c>
      <c r="B444" s="87" t="s">
        <v>113</v>
      </c>
      <c r="C444" s="85" t="s">
        <v>5</v>
      </c>
      <c r="D444" s="85">
        <v>2033</v>
      </c>
      <c r="E444" s="85" t="s">
        <v>81</v>
      </c>
      <c r="F444" s="60">
        <v>141.09062937761496</v>
      </c>
    </row>
    <row r="445" spans="1:6" ht="16">
      <c r="A445" s="87" t="s">
        <v>5</v>
      </c>
      <c r="B445" s="87" t="s">
        <v>113</v>
      </c>
      <c r="C445" s="85" t="s">
        <v>5</v>
      </c>
      <c r="D445" s="85">
        <v>2034</v>
      </c>
      <c r="E445" s="85" t="s">
        <v>81</v>
      </c>
      <c r="F445" s="60">
        <v>141.72306700970458</v>
      </c>
    </row>
    <row r="446" spans="1:6" ht="16">
      <c r="A446" s="87" t="s">
        <v>5</v>
      </c>
      <c r="B446" s="87" t="s">
        <v>113</v>
      </c>
      <c r="C446" s="85" t="s">
        <v>5</v>
      </c>
      <c r="D446" s="85">
        <v>2035</v>
      </c>
      <c r="E446" s="85" t="s">
        <v>81</v>
      </c>
      <c r="F446" s="60">
        <v>142.42370884777176</v>
      </c>
    </row>
    <row r="447" spans="1:6" ht="16">
      <c r="A447" s="85" t="s">
        <v>7</v>
      </c>
      <c r="B447" s="85" t="s">
        <v>114</v>
      </c>
      <c r="C447" s="85" t="s">
        <v>7</v>
      </c>
      <c r="D447" s="85">
        <v>2023</v>
      </c>
      <c r="E447" s="85" t="s">
        <v>81</v>
      </c>
      <c r="F447" s="60">
        <v>557.67282842445741</v>
      </c>
    </row>
    <row r="448" spans="1:6" ht="16">
      <c r="A448" s="85" t="s">
        <v>7</v>
      </c>
      <c r="B448" s="85" t="s">
        <v>114</v>
      </c>
      <c r="C448" s="85" t="s">
        <v>7</v>
      </c>
      <c r="D448" s="85">
        <v>2024</v>
      </c>
      <c r="E448" s="85" t="s">
        <v>81</v>
      </c>
      <c r="F448" s="60">
        <v>557.67282842445741</v>
      </c>
    </row>
    <row r="449" spans="1:6" ht="16">
      <c r="A449" s="85" t="s">
        <v>7</v>
      </c>
      <c r="B449" s="85" t="s">
        <v>114</v>
      </c>
      <c r="C449" s="85" t="s">
        <v>7</v>
      </c>
      <c r="D449" s="85">
        <v>2025</v>
      </c>
      <c r="E449" s="85" t="s">
        <v>81</v>
      </c>
      <c r="F449" s="60">
        <v>561.19603146454995</v>
      </c>
    </row>
    <row r="450" spans="1:6" ht="16">
      <c r="A450" s="85" t="s">
        <v>7</v>
      </c>
      <c r="B450" s="85" t="s">
        <v>114</v>
      </c>
      <c r="C450" s="85" t="s">
        <v>7</v>
      </c>
      <c r="D450" s="85">
        <v>2026</v>
      </c>
      <c r="E450" s="85" t="s">
        <v>81</v>
      </c>
      <c r="F450" s="60">
        <v>564.79845036414724</v>
      </c>
    </row>
    <row r="451" spans="1:6" ht="16">
      <c r="A451" s="85" t="s">
        <v>7</v>
      </c>
      <c r="B451" s="85" t="s">
        <v>114</v>
      </c>
      <c r="C451" s="85" t="s">
        <v>7</v>
      </c>
      <c r="D451" s="85">
        <v>2027</v>
      </c>
      <c r="E451" s="85" t="s">
        <v>81</v>
      </c>
      <c r="F451" s="60">
        <v>568.79524184720788</v>
      </c>
    </row>
    <row r="452" spans="1:6" ht="16">
      <c r="A452" s="85" t="s">
        <v>7</v>
      </c>
      <c r="B452" s="85" t="s">
        <v>114</v>
      </c>
      <c r="C452" s="85" t="s">
        <v>7</v>
      </c>
      <c r="D452" s="85">
        <v>2028</v>
      </c>
      <c r="E452" s="85" t="s">
        <v>81</v>
      </c>
      <c r="F452" s="60">
        <v>571.90855849896991</v>
      </c>
    </row>
    <row r="453" spans="1:6" ht="16">
      <c r="A453" s="85" t="s">
        <v>7</v>
      </c>
      <c r="B453" s="85" t="s">
        <v>114</v>
      </c>
      <c r="C453" s="85" t="s">
        <v>7</v>
      </c>
      <c r="D453" s="85">
        <v>2029</v>
      </c>
      <c r="E453" s="85" t="s">
        <v>81</v>
      </c>
      <c r="F453" s="60">
        <v>575.63197956922602</v>
      </c>
    </row>
    <row r="454" spans="1:6" ht="16">
      <c r="A454" s="85" t="s">
        <v>7</v>
      </c>
      <c r="B454" s="85" t="s">
        <v>114</v>
      </c>
      <c r="C454" s="85" t="s">
        <v>7</v>
      </c>
      <c r="D454" s="85">
        <v>2030</v>
      </c>
      <c r="E454" s="85" t="s">
        <v>81</v>
      </c>
      <c r="F454" s="60">
        <v>579.47083242743088</v>
      </c>
    </row>
    <row r="455" spans="1:6" ht="16">
      <c r="A455" s="85" t="s">
        <v>7</v>
      </c>
      <c r="B455" s="85" t="s">
        <v>114</v>
      </c>
      <c r="C455" s="85" t="s">
        <v>7</v>
      </c>
      <c r="D455" s="85">
        <v>2031</v>
      </c>
      <c r="E455" s="85" t="s">
        <v>81</v>
      </c>
      <c r="F455" s="60">
        <v>583.93446707645273</v>
      </c>
    </row>
    <row r="456" spans="1:6" ht="16">
      <c r="A456" s="85" t="s">
        <v>7</v>
      </c>
      <c r="B456" s="85" t="s">
        <v>114</v>
      </c>
      <c r="C456" s="85" t="s">
        <v>7</v>
      </c>
      <c r="D456" s="85">
        <v>2032</v>
      </c>
      <c r="E456" s="85" t="s">
        <v>81</v>
      </c>
      <c r="F456" s="60">
        <v>587.55282882022141</v>
      </c>
    </row>
    <row r="457" spans="1:6" ht="16">
      <c r="A457" s="85" t="s">
        <v>7</v>
      </c>
      <c r="B457" s="85" t="s">
        <v>114</v>
      </c>
      <c r="C457" s="85" t="s">
        <v>7</v>
      </c>
      <c r="D457" s="85">
        <v>2033</v>
      </c>
      <c r="E457" s="85" t="s">
        <v>81</v>
      </c>
      <c r="F457" s="60">
        <v>591.49708950164325</v>
      </c>
    </row>
    <row r="458" spans="1:6" ht="16">
      <c r="A458" s="85" t="s">
        <v>7</v>
      </c>
      <c r="B458" s="85" t="s">
        <v>114</v>
      </c>
      <c r="C458" s="85" t="s">
        <v>7</v>
      </c>
      <c r="D458" s="85">
        <v>2034</v>
      </c>
      <c r="E458" s="85" t="s">
        <v>81</v>
      </c>
      <c r="F458" s="60">
        <v>595.23514421752247</v>
      </c>
    </row>
    <row r="459" spans="1:6" ht="16">
      <c r="A459" s="85" t="s">
        <v>7</v>
      </c>
      <c r="B459" s="85" t="s">
        <v>114</v>
      </c>
      <c r="C459" s="85" t="s">
        <v>7</v>
      </c>
      <c r="D459" s="85">
        <v>2035</v>
      </c>
      <c r="E459" s="85" t="s">
        <v>81</v>
      </c>
      <c r="F459" s="60">
        <v>599.16430305540257</v>
      </c>
    </row>
    <row r="460" spans="1:6" ht="16">
      <c r="A460" s="87" t="s">
        <v>9</v>
      </c>
      <c r="B460" s="87" t="s">
        <v>127</v>
      </c>
      <c r="C460" s="85" t="s">
        <v>9</v>
      </c>
      <c r="D460" s="85">
        <v>2023</v>
      </c>
      <c r="E460" s="85" t="s">
        <v>81</v>
      </c>
      <c r="F460" s="88">
        <v>871.48</v>
      </c>
    </row>
    <row r="461" spans="1:6" ht="16">
      <c r="A461" s="87" t="s">
        <v>9</v>
      </c>
      <c r="B461" s="87" t="s">
        <v>127</v>
      </c>
      <c r="C461" s="85" t="s">
        <v>9</v>
      </c>
      <c r="D461" s="85">
        <v>2024</v>
      </c>
      <c r="E461" s="85" t="s">
        <v>81</v>
      </c>
      <c r="F461" s="88">
        <v>874.56</v>
      </c>
    </row>
    <row r="462" spans="1:6" ht="16">
      <c r="A462" s="87" t="s">
        <v>9</v>
      </c>
      <c r="B462" s="87" t="s">
        <v>127</v>
      </c>
      <c r="C462" s="85" t="s">
        <v>9</v>
      </c>
      <c r="D462" s="85">
        <v>2025</v>
      </c>
      <c r="E462" s="85" t="s">
        <v>81</v>
      </c>
      <c r="F462" s="88">
        <v>873.57</v>
      </c>
    </row>
    <row r="463" spans="1:6" ht="16">
      <c r="A463" s="87" t="s">
        <v>9</v>
      </c>
      <c r="B463" s="87" t="s">
        <v>127</v>
      </c>
      <c r="C463" s="85" t="s">
        <v>9</v>
      </c>
      <c r="D463" s="85">
        <v>2026</v>
      </c>
      <c r="E463" s="85" t="s">
        <v>81</v>
      </c>
      <c r="F463" s="88">
        <v>876.03</v>
      </c>
    </row>
    <row r="464" spans="1:6" ht="16">
      <c r="A464" s="87" t="s">
        <v>9</v>
      </c>
      <c r="B464" s="87" t="s">
        <v>127</v>
      </c>
      <c r="C464" s="85" t="s">
        <v>9</v>
      </c>
      <c r="D464" s="85">
        <v>2027</v>
      </c>
      <c r="E464" s="85" t="s">
        <v>81</v>
      </c>
      <c r="F464" s="88">
        <v>879.11</v>
      </c>
    </row>
    <row r="465" spans="1:6" ht="16">
      <c r="A465" s="87" t="s">
        <v>9</v>
      </c>
      <c r="B465" s="87" t="s">
        <v>127</v>
      </c>
      <c r="C465" s="85" t="s">
        <v>9</v>
      </c>
      <c r="D465" s="85">
        <v>2028</v>
      </c>
      <c r="E465" s="85" t="s">
        <v>81</v>
      </c>
      <c r="F465" s="88">
        <v>884.04</v>
      </c>
    </row>
    <row r="466" spans="1:6" ht="16">
      <c r="A466" s="87" t="s">
        <v>9</v>
      </c>
      <c r="B466" s="87" t="s">
        <v>127</v>
      </c>
      <c r="C466" s="85" t="s">
        <v>9</v>
      </c>
      <c r="D466" s="85">
        <v>2029</v>
      </c>
      <c r="E466" s="85" t="s">
        <v>81</v>
      </c>
      <c r="F466" s="88">
        <v>884.19</v>
      </c>
    </row>
    <row r="467" spans="1:6" ht="16">
      <c r="A467" s="87" t="s">
        <v>9</v>
      </c>
      <c r="B467" s="87" t="s">
        <v>127</v>
      </c>
      <c r="C467" s="85" t="s">
        <v>9</v>
      </c>
      <c r="D467" s="85">
        <v>2030</v>
      </c>
      <c r="E467" s="85" t="s">
        <v>81</v>
      </c>
      <c r="F467" s="88">
        <v>886.08</v>
      </c>
    </row>
    <row r="468" spans="1:6" ht="16">
      <c r="A468" s="87" t="s">
        <v>9</v>
      </c>
      <c r="B468" s="87" t="s">
        <v>127</v>
      </c>
      <c r="C468" s="85" t="s">
        <v>9</v>
      </c>
      <c r="D468" s="85">
        <v>2031</v>
      </c>
      <c r="E468" s="85" t="s">
        <v>81</v>
      </c>
      <c r="F468" s="88">
        <v>887.88</v>
      </c>
    </row>
    <row r="469" spans="1:6" ht="16">
      <c r="A469" s="87" t="s">
        <v>9</v>
      </c>
      <c r="B469" s="87" t="s">
        <v>127</v>
      </c>
      <c r="C469" s="85" t="s">
        <v>9</v>
      </c>
      <c r="D469" s="85">
        <v>2032</v>
      </c>
      <c r="E469" s="85" t="s">
        <v>81</v>
      </c>
      <c r="F469" s="88">
        <v>892.46</v>
      </c>
    </row>
    <row r="470" spans="1:6" ht="16">
      <c r="A470" s="87" t="s">
        <v>9</v>
      </c>
      <c r="B470" s="87" t="s">
        <v>127</v>
      </c>
      <c r="C470" s="85" t="s">
        <v>9</v>
      </c>
      <c r="D470" s="85">
        <v>2033</v>
      </c>
      <c r="E470" s="85" t="s">
        <v>81</v>
      </c>
      <c r="F470" s="88">
        <v>892.14</v>
      </c>
    </row>
    <row r="471" spans="1:6" ht="16">
      <c r="A471" s="87" t="s">
        <v>9</v>
      </c>
      <c r="B471" s="87" t="s">
        <v>127</v>
      </c>
      <c r="C471" s="85" t="s">
        <v>9</v>
      </c>
      <c r="D471" s="85">
        <v>2034</v>
      </c>
      <c r="E471" s="85" t="s">
        <v>81</v>
      </c>
      <c r="F471" s="88">
        <v>894.41</v>
      </c>
    </row>
    <row r="472" spans="1:6" ht="16">
      <c r="A472" s="87" t="s">
        <v>9</v>
      </c>
      <c r="B472" s="87" t="s">
        <v>127</v>
      </c>
      <c r="C472" s="85" t="s">
        <v>9</v>
      </c>
      <c r="D472" s="85">
        <v>2035</v>
      </c>
      <c r="E472" s="85" t="s">
        <v>81</v>
      </c>
      <c r="F472" s="88">
        <v>896.63</v>
      </c>
    </row>
  </sheetData>
  <autoFilter ref="A4:F472" xr:uid="{E849030B-D5BB-1446-9CA2-279CFF5A049E}"/>
  <mergeCells count="2">
    <mergeCell ref="A1:F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9AC3-2939-4AFA-B15C-BEC0B1E1FE57}">
  <dimension ref="A1:Q62"/>
  <sheetViews>
    <sheetView zoomScale="85" zoomScaleNormal="85" workbookViewId="0">
      <pane xSplit="1" topLeftCell="B1" activePane="topRight" state="frozen"/>
      <selection activeCell="A19" sqref="A19"/>
      <selection pane="topRight" activeCell="B4" sqref="B4:K4"/>
    </sheetView>
  </sheetViews>
  <sheetFormatPr baseColWidth="10" defaultColWidth="8.83203125" defaultRowHeight="14"/>
  <cols>
    <col min="1" max="1" width="32.5" style="13" customWidth="1"/>
    <col min="2" max="11" width="10.6640625" style="2" customWidth="1"/>
    <col min="12" max="12" width="18.83203125" style="3" customWidth="1"/>
    <col min="13" max="14" width="18" style="3" customWidth="1"/>
    <col min="15" max="15" width="8.83203125" style="3"/>
    <col min="16" max="16" width="9.5" style="3" bestFit="1" customWidth="1"/>
    <col min="17" max="17" width="11.33203125" style="3" bestFit="1" customWidth="1"/>
    <col min="18" max="16384" width="8.83203125" style="3"/>
  </cols>
  <sheetData>
    <row r="1" spans="1:17">
      <c r="A1" s="1" t="s">
        <v>26</v>
      </c>
    </row>
    <row r="2" spans="1:17">
      <c r="A2" s="4"/>
    </row>
    <row r="3" spans="1:17">
      <c r="A3" s="4"/>
    </row>
    <row r="4" spans="1:17" ht="15.75" customHeight="1">
      <c r="A4" s="111" t="s">
        <v>1</v>
      </c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3" t="s">
        <v>28</v>
      </c>
      <c r="M4" s="120" t="s">
        <v>29</v>
      </c>
      <c r="N4" s="120" t="s">
        <v>30</v>
      </c>
    </row>
    <row r="5" spans="1:17" s="5" customFormat="1" ht="46.5" customHeight="1">
      <c r="A5" s="117"/>
      <c r="B5" s="30">
        <v>2021</v>
      </c>
      <c r="C5" s="30">
        <v>2022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119"/>
      <c r="M5" s="121"/>
      <c r="N5" s="121"/>
    </row>
    <row r="6" spans="1:17">
      <c r="A6" s="31" t="s">
        <v>13</v>
      </c>
      <c r="B6" s="32">
        <v>79765</v>
      </c>
      <c r="C6" s="32">
        <v>77930</v>
      </c>
      <c r="D6" s="32">
        <v>74823</v>
      </c>
      <c r="E6" s="32">
        <v>71708</v>
      </c>
      <c r="F6" s="32">
        <v>68615</v>
      </c>
      <c r="G6" s="32">
        <v>66991</v>
      </c>
      <c r="H6" s="32">
        <v>64813</v>
      </c>
      <c r="I6" s="32">
        <v>62374</v>
      </c>
      <c r="J6" s="32">
        <v>61334</v>
      </c>
      <c r="K6" s="32">
        <v>58857</v>
      </c>
      <c r="L6" s="6">
        <f>K6/$K$60</f>
        <v>9.567253474576556E-4</v>
      </c>
      <c r="M6" s="7">
        <v>58857</v>
      </c>
      <c r="N6" s="6">
        <f>M6/$M$60</f>
        <v>9.2597906780722203E-4</v>
      </c>
      <c r="P6" s="29"/>
      <c r="Q6" s="9"/>
    </row>
    <row r="7" spans="1:17">
      <c r="A7" s="31" t="s">
        <v>18</v>
      </c>
      <c r="B7" s="32">
        <v>18910</v>
      </c>
      <c r="C7" s="32">
        <v>18751</v>
      </c>
      <c r="D7" s="32">
        <v>18353</v>
      </c>
      <c r="E7" s="32">
        <v>17950</v>
      </c>
      <c r="F7" s="32">
        <v>17545</v>
      </c>
      <c r="G7" s="32">
        <v>17376</v>
      </c>
      <c r="H7" s="32">
        <v>16964</v>
      </c>
      <c r="I7" s="32">
        <v>16548</v>
      </c>
      <c r="J7" s="32">
        <v>16372</v>
      </c>
      <c r="K7" s="32">
        <v>15950</v>
      </c>
      <c r="L7" s="6">
        <f t="shared" ref="L7:L59" si="0">K7/$K$60</f>
        <v>2.5926855415582865E-4</v>
      </c>
      <c r="M7" s="7">
        <v>15950</v>
      </c>
      <c r="N7" s="6">
        <f t="shared" ref="N7:N59" si="1">M7/$M$60</f>
        <v>2.5093644140077124E-4</v>
      </c>
      <c r="P7" s="29"/>
      <c r="Q7" s="9"/>
    </row>
    <row r="8" spans="1:17" ht="28">
      <c r="A8" s="31" t="s">
        <v>31</v>
      </c>
      <c r="B8" s="32">
        <v>24905</v>
      </c>
      <c r="C8" s="32">
        <v>25101</v>
      </c>
      <c r="D8" s="32">
        <v>25275</v>
      </c>
      <c r="E8" s="32">
        <v>25384</v>
      </c>
      <c r="F8" s="32">
        <v>25358</v>
      </c>
      <c r="G8" s="32">
        <v>25463</v>
      </c>
      <c r="H8" s="32">
        <v>25569</v>
      </c>
      <c r="I8" s="32">
        <v>25675</v>
      </c>
      <c r="J8" s="32">
        <v>25782</v>
      </c>
      <c r="K8" s="32">
        <v>25889</v>
      </c>
      <c r="L8" s="6">
        <f>K8/$K$60</f>
        <v>4.208278118207052E-4</v>
      </c>
      <c r="M8" s="7">
        <v>25889</v>
      </c>
      <c r="N8" s="6">
        <f t="shared" si="1"/>
        <v>4.0730366968179095E-4</v>
      </c>
      <c r="P8" s="29"/>
      <c r="Q8" s="9"/>
    </row>
    <row r="9" spans="1:17" ht="28">
      <c r="A9" s="31" t="s">
        <v>32</v>
      </c>
      <c r="B9" s="32">
        <v>1568268</v>
      </c>
      <c r="C9" s="32">
        <v>1577179</v>
      </c>
      <c r="D9" s="32">
        <v>1537495</v>
      </c>
      <c r="E9" s="32">
        <v>1495687</v>
      </c>
      <c r="F9" s="32">
        <v>1456438</v>
      </c>
      <c r="G9" s="32">
        <v>1435129</v>
      </c>
      <c r="H9" s="32">
        <v>1053081</v>
      </c>
      <c r="I9" s="32">
        <v>672097</v>
      </c>
      <c r="J9" s="32">
        <v>664173</v>
      </c>
      <c r="K9" s="32">
        <v>645389</v>
      </c>
      <c r="L9" s="6">
        <f t="shared" si="0"/>
        <v>1.0490850965396621E-2</v>
      </c>
      <c r="M9" s="7">
        <v>645389</v>
      </c>
      <c r="N9" s="6">
        <f t="shared" si="1"/>
        <v>1.0153706519072247E-2</v>
      </c>
      <c r="P9" s="29"/>
      <c r="Q9" s="9"/>
    </row>
    <row r="10" spans="1:17">
      <c r="A10" s="31" t="s">
        <v>33</v>
      </c>
      <c r="B10" s="32">
        <v>73918</v>
      </c>
      <c r="C10" s="32">
        <v>73116</v>
      </c>
      <c r="D10" s="32">
        <v>71144</v>
      </c>
      <c r="E10" s="32">
        <v>69158</v>
      </c>
      <c r="F10" s="32">
        <v>67156</v>
      </c>
      <c r="G10" s="32">
        <v>66479</v>
      </c>
      <c r="H10" s="32">
        <v>64500</v>
      </c>
      <c r="I10" s="32">
        <v>62447</v>
      </c>
      <c r="J10" s="32">
        <v>61560</v>
      </c>
      <c r="K10" s="32">
        <v>59476</v>
      </c>
      <c r="L10" s="6">
        <f t="shared" si="0"/>
        <v>9.6678724307034888E-4</v>
      </c>
      <c r="M10" s="7">
        <v>59476</v>
      </c>
      <c r="N10" s="6">
        <f t="shared" si="1"/>
        <v>9.3571760431048704E-4</v>
      </c>
      <c r="P10" s="29"/>
      <c r="Q10" s="9"/>
    </row>
    <row r="11" spans="1:17">
      <c r="A11" s="31" t="s">
        <v>34</v>
      </c>
      <c r="B11" s="32">
        <v>38581</v>
      </c>
      <c r="C11" s="32">
        <v>38159</v>
      </c>
      <c r="D11" s="32">
        <v>37112</v>
      </c>
      <c r="E11" s="32">
        <v>36055</v>
      </c>
      <c r="F11" s="32">
        <v>34989</v>
      </c>
      <c r="G11" s="32">
        <v>34542</v>
      </c>
      <c r="H11" s="32">
        <v>33460</v>
      </c>
      <c r="I11" s="32">
        <v>32368</v>
      </c>
      <c r="J11" s="32">
        <v>31902</v>
      </c>
      <c r="K11" s="32">
        <v>30793</v>
      </c>
      <c r="L11" s="6">
        <f t="shared" si="0"/>
        <v>5.0054273279751926E-4</v>
      </c>
      <c r="M11" s="7">
        <v>30793</v>
      </c>
      <c r="N11" s="6">
        <f t="shared" si="1"/>
        <v>4.8445679247987136E-4</v>
      </c>
      <c r="P11" s="29"/>
      <c r="Q11" s="9"/>
    </row>
    <row r="12" spans="1:17">
      <c r="A12" s="31" t="s">
        <v>35</v>
      </c>
      <c r="B12" s="32">
        <v>2795</v>
      </c>
      <c r="C12" s="32">
        <v>2726</v>
      </c>
      <c r="D12" s="32">
        <v>2594</v>
      </c>
      <c r="E12" s="32">
        <v>2463</v>
      </c>
      <c r="F12" s="32">
        <v>2333</v>
      </c>
      <c r="G12" s="32">
        <v>2267</v>
      </c>
      <c r="H12" s="32">
        <v>2155</v>
      </c>
      <c r="I12" s="32">
        <v>2042</v>
      </c>
      <c r="J12" s="32">
        <v>1993</v>
      </c>
      <c r="K12" s="32">
        <v>1878</v>
      </c>
      <c r="L12" s="6">
        <f t="shared" si="0"/>
        <v>3.052704355515023E-5</v>
      </c>
      <c r="M12" s="7">
        <v>1878</v>
      </c>
      <c r="N12" s="6">
        <f t="shared" si="1"/>
        <v>2.9545996047062591E-5</v>
      </c>
      <c r="P12" s="29"/>
      <c r="Q12" s="9"/>
    </row>
    <row r="13" spans="1:17">
      <c r="A13" s="31" t="s">
        <v>36</v>
      </c>
      <c r="B13" s="32">
        <v>572818</v>
      </c>
      <c r="C13" s="32">
        <v>571290</v>
      </c>
      <c r="D13" s="32">
        <v>562290</v>
      </c>
      <c r="E13" s="32">
        <v>553356</v>
      </c>
      <c r="F13" s="32">
        <v>544626</v>
      </c>
      <c r="G13" s="32">
        <v>540529</v>
      </c>
      <c r="H13" s="32">
        <v>413255</v>
      </c>
      <c r="I13" s="32">
        <v>287032</v>
      </c>
      <c r="J13" s="32">
        <v>282753</v>
      </c>
      <c r="K13" s="32">
        <v>273331</v>
      </c>
      <c r="L13" s="6">
        <f t="shared" si="0"/>
        <v>4.4430177539791097E-3</v>
      </c>
      <c r="M13" s="7">
        <v>273331</v>
      </c>
      <c r="N13" s="6">
        <f t="shared" si="1"/>
        <v>4.3002325056121756E-3</v>
      </c>
      <c r="P13" s="29"/>
      <c r="Q13" s="9"/>
    </row>
    <row r="14" spans="1:17">
      <c r="A14" s="31" t="s">
        <v>37</v>
      </c>
      <c r="B14" s="32">
        <v>26066</v>
      </c>
      <c r="C14" s="32">
        <v>25852</v>
      </c>
      <c r="D14" s="32">
        <v>25130</v>
      </c>
      <c r="E14" s="32">
        <v>24543</v>
      </c>
      <c r="F14" s="32">
        <v>23957</v>
      </c>
      <c r="G14" s="32">
        <v>23741</v>
      </c>
      <c r="H14" s="32">
        <v>23095</v>
      </c>
      <c r="I14" s="32">
        <v>22444</v>
      </c>
      <c r="J14" s="32">
        <v>22161</v>
      </c>
      <c r="K14" s="32">
        <v>21500</v>
      </c>
      <c r="L14" s="6">
        <f t="shared" si="0"/>
        <v>3.4948425795299789E-4</v>
      </c>
      <c r="M14" s="7">
        <v>21500</v>
      </c>
      <c r="N14" s="6">
        <f t="shared" si="1"/>
        <v>3.382528833928891E-4</v>
      </c>
      <c r="P14" s="29"/>
      <c r="Q14" s="9"/>
    </row>
    <row r="15" spans="1:17">
      <c r="A15" s="31" t="s">
        <v>38</v>
      </c>
      <c r="B15" s="32">
        <v>109201</v>
      </c>
      <c r="C15" s="32">
        <v>108010</v>
      </c>
      <c r="D15" s="32">
        <v>105323</v>
      </c>
      <c r="E15" s="32">
        <v>102623</v>
      </c>
      <c r="F15" s="32">
        <v>99907</v>
      </c>
      <c r="G15" s="32">
        <v>98975</v>
      </c>
      <c r="H15" s="32">
        <v>96209</v>
      </c>
      <c r="I15" s="32">
        <v>93362</v>
      </c>
      <c r="J15" s="32">
        <v>92138</v>
      </c>
      <c r="K15" s="32">
        <v>89247</v>
      </c>
      <c r="L15" s="6">
        <f t="shared" si="0"/>
        <v>1.4507172823037767E-3</v>
      </c>
      <c r="M15" s="7">
        <v>89247</v>
      </c>
      <c r="N15" s="6">
        <f t="shared" si="1"/>
        <v>1.4040955853100081E-3</v>
      </c>
      <c r="P15" s="29"/>
      <c r="Q15" s="9"/>
    </row>
    <row r="16" spans="1:17">
      <c r="A16" s="31" t="s">
        <v>39</v>
      </c>
      <c r="B16" s="32">
        <v>43645</v>
      </c>
      <c r="C16" s="32">
        <v>43118</v>
      </c>
      <c r="D16" s="32">
        <v>42047</v>
      </c>
      <c r="E16" s="32">
        <v>40825</v>
      </c>
      <c r="F16" s="32">
        <v>39748</v>
      </c>
      <c r="G16" s="32">
        <v>39351</v>
      </c>
      <c r="H16" s="32">
        <v>38165</v>
      </c>
      <c r="I16" s="32">
        <v>36968</v>
      </c>
      <c r="J16" s="32">
        <v>36448</v>
      </c>
      <c r="K16" s="32">
        <v>35233</v>
      </c>
      <c r="L16" s="6">
        <f t="shared" si="0"/>
        <v>5.7271529583525463E-4</v>
      </c>
      <c r="M16" s="7">
        <v>35233</v>
      </c>
      <c r="N16" s="6">
        <f t="shared" si="1"/>
        <v>5.5430994607356563E-4</v>
      </c>
      <c r="P16" s="29"/>
      <c r="Q16" s="9"/>
    </row>
    <row r="17" spans="1:17">
      <c r="A17" s="31" t="s">
        <v>40</v>
      </c>
      <c r="B17" s="32">
        <v>438169</v>
      </c>
      <c r="C17" s="32">
        <v>436728</v>
      </c>
      <c r="D17" s="32">
        <v>428337</v>
      </c>
      <c r="E17" s="32">
        <v>419730</v>
      </c>
      <c r="F17" s="32">
        <v>411183</v>
      </c>
      <c r="G17" s="32">
        <v>406742</v>
      </c>
      <c r="H17" s="32">
        <v>335705</v>
      </c>
      <c r="I17" s="32">
        <v>265431</v>
      </c>
      <c r="J17" s="32">
        <v>261223</v>
      </c>
      <c r="K17" s="32">
        <v>251964</v>
      </c>
      <c r="L17" s="6">
        <f t="shared" si="0"/>
        <v>4.0956954219008909E-3</v>
      </c>
      <c r="M17" s="7">
        <v>251964</v>
      </c>
      <c r="N17" s="6">
        <f t="shared" si="1"/>
        <v>3.9640720702886472E-3</v>
      </c>
      <c r="P17" s="29"/>
      <c r="Q17" s="9"/>
    </row>
    <row r="18" spans="1:17">
      <c r="A18" s="31" t="s">
        <v>41</v>
      </c>
      <c r="B18" s="32">
        <v>20986</v>
      </c>
      <c r="C18" s="32">
        <v>20724</v>
      </c>
      <c r="D18" s="32">
        <v>20256</v>
      </c>
      <c r="E18" s="32">
        <v>19685</v>
      </c>
      <c r="F18" s="32">
        <v>19214</v>
      </c>
      <c r="G18" s="32">
        <v>19095</v>
      </c>
      <c r="H18" s="32">
        <v>18295</v>
      </c>
      <c r="I18" s="32">
        <v>17707</v>
      </c>
      <c r="J18" s="32">
        <v>17458</v>
      </c>
      <c r="K18" s="32">
        <v>16861</v>
      </c>
      <c r="L18" s="6">
        <f t="shared" si="0"/>
        <v>2.7407693364397663E-4</v>
      </c>
      <c r="M18" s="7">
        <v>16861</v>
      </c>
      <c r="N18" s="6">
        <f t="shared" si="1"/>
        <v>2.6526892404127918E-4</v>
      </c>
      <c r="P18" s="29"/>
      <c r="Q18" s="9"/>
    </row>
    <row r="19" spans="1:17">
      <c r="A19" s="31" t="s">
        <v>42</v>
      </c>
      <c r="B19" s="32">
        <v>11938</v>
      </c>
      <c r="C19" s="32">
        <v>11832</v>
      </c>
      <c r="D19" s="32">
        <v>11570</v>
      </c>
      <c r="E19" s="32">
        <v>11306</v>
      </c>
      <c r="F19" s="32">
        <v>11039</v>
      </c>
      <c r="G19" s="32">
        <v>10928</v>
      </c>
      <c r="H19" s="32">
        <v>10657</v>
      </c>
      <c r="I19" s="32">
        <v>10384</v>
      </c>
      <c r="J19" s="32">
        <v>10267</v>
      </c>
      <c r="K19" s="32">
        <v>9990</v>
      </c>
      <c r="L19" s="6">
        <f t="shared" si="0"/>
        <v>1.6238826683490459E-4</v>
      </c>
      <c r="M19" s="7">
        <v>9990</v>
      </c>
      <c r="N19" s="6">
        <f t="shared" si="1"/>
        <v>1.5716959558581219E-4</v>
      </c>
      <c r="P19" s="29"/>
      <c r="Q19" s="9"/>
    </row>
    <row r="20" spans="1:17">
      <c r="A20" s="31" t="s">
        <v>43</v>
      </c>
      <c r="B20" s="32">
        <v>116168</v>
      </c>
      <c r="C20" s="32">
        <v>114782</v>
      </c>
      <c r="D20" s="32">
        <v>111917</v>
      </c>
      <c r="E20" s="32">
        <v>109138</v>
      </c>
      <c r="F20" s="32">
        <v>106344</v>
      </c>
      <c r="G20" s="32">
        <v>105530</v>
      </c>
      <c r="H20" s="32">
        <v>101269</v>
      </c>
      <c r="I20" s="32">
        <v>97997</v>
      </c>
      <c r="J20" s="32">
        <v>96600</v>
      </c>
      <c r="K20" s="32">
        <v>93278</v>
      </c>
      <c r="L20" s="6">
        <f t="shared" si="0"/>
        <v>1.5162415168995225E-3</v>
      </c>
      <c r="M20" s="7">
        <v>93278</v>
      </c>
      <c r="N20" s="6">
        <f t="shared" si="1"/>
        <v>1.4675140677731121E-3</v>
      </c>
      <c r="P20" s="29"/>
      <c r="Q20" s="9"/>
    </row>
    <row r="21" spans="1:17">
      <c r="A21" s="31" t="s">
        <v>44</v>
      </c>
      <c r="B21" s="32">
        <v>36365</v>
      </c>
      <c r="C21" s="32">
        <v>35792</v>
      </c>
      <c r="D21" s="32">
        <v>34740</v>
      </c>
      <c r="E21" s="32">
        <v>33660</v>
      </c>
      <c r="F21" s="32">
        <v>32603</v>
      </c>
      <c r="G21" s="32">
        <v>32128</v>
      </c>
      <c r="H21" s="32">
        <v>31067</v>
      </c>
      <c r="I21" s="32">
        <v>30082</v>
      </c>
      <c r="J21" s="32">
        <v>29661</v>
      </c>
      <c r="K21" s="32">
        <v>28661</v>
      </c>
      <c r="L21" s="6">
        <f t="shared" si="0"/>
        <v>4.6588689847399403E-4</v>
      </c>
      <c r="M21" s="7">
        <v>28661</v>
      </c>
      <c r="N21" s="6">
        <f t="shared" si="1"/>
        <v>4.5091469260109742E-4</v>
      </c>
      <c r="P21" s="29"/>
      <c r="Q21" s="9"/>
    </row>
    <row r="22" spans="1:17">
      <c r="A22" s="31" t="s">
        <v>45</v>
      </c>
      <c r="B22" s="32">
        <v>47450</v>
      </c>
      <c r="C22" s="32">
        <v>47030</v>
      </c>
      <c r="D22" s="32">
        <v>45989</v>
      </c>
      <c r="E22" s="32">
        <v>44939</v>
      </c>
      <c r="F22" s="32">
        <v>43879</v>
      </c>
      <c r="G22" s="32">
        <v>43434</v>
      </c>
      <c r="H22" s="32">
        <v>42358</v>
      </c>
      <c r="I22" s="32">
        <v>41272</v>
      </c>
      <c r="J22" s="32">
        <v>40810</v>
      </c>
      <c r="K22" s="32">
        <v>39707</v>
      </c>
      <c r="L22" s="6">
        <f t="shared" si="0"/>
        <v>6.4544053165300867E-4</v>
      </c>
      <c r="M22" s="7">
        <v>39707</v>
      </c>
      <c r="N22" s="6">
        <f t="shared" si="1"/>
        <v>6.2469801120378825E-4</v>
      </c>
      <c r="P22" s="29"/>
      <c r="Q22" s="9"/>
    </row>
    <row r="23" spans="1:17">
      <c r="A23" s="31" t="s">
        <v>46</v>
      </c>
      <c r="B23" s="32">
        <v>6953</v>
      </c>
      <c r="C23" s="32">
        <v>6788</v>
      </c>
      <c r="D23" s="32">
        <v>6510</v>
      </c>
      <c r="E23" s="32">
        <v>6082</v>
      </c>
      <c r="F23" s="32">
        <v>5800</v>
      </c>
      <c r="G23" s="32">
        <v>5767</v>
      </c>
      <c r="H23" s="32">
        <v>5411</v>
      </c>
      <c r="I23" s="32">
        <v>5049</v>
      </c>
      <c r="J23" s="32">
        <v>4934</v>
      </c>
      <c r="K23" s="32">
        <v>4561</v>
      </c>
      <c r="L23" s="6">
        <f t="shared" si="0"/>
        <v>7.4139427931331324E-5</v>
      </c>
      <c r="M23" s="7">
        <v>4561</v>
      </c>
      <c r="N23" s="6">
        <f t="shared" si="1"/>
        <v>7.1756809356044989E-5</v>
      </c>
      <c r="P23" s="29"/>
      <c r="Q23" s="9"/>
    </row>
    <row r="24" spans="1:17" ht="28">
      <c r="A24" s="31" t="s">
        <v>47</v>
      </c>
      <c r="B24" s="32">
        <v>23436</v>
      </c>
      <c r="C24" s="32">
        <v>23354</v>
      </c>
      <c r="D24" s="32">
        <v>22916</v>
      </c>
      <c r="E24" s="32">
        <v>22504</v>
      </c>
      <c r="F24" s="32">
        <v>22055</v>
      </c>
      <c r="G24" s="32">
        <v>21959</v>
      </c>
      <c r="H24" s="32">
        <v>21177</v>
      </c>
      <c r="I24" s="32">
        <v>20615</v>
      </c>
      <c r="J24" s="32">
        <v>20384</v>
      </c>
      <c r="K24" s="32">
        <v>19813</v>
      </c>
      <c r="L24" s="6">
        <f t="shared" si="0"/>
        <v>3.2206193501501149E-4</v>
      </c>
      <c r="M24" s="7">
        <v>19813</v>
      </c>
      <c r="N24" s="6">
        <f t="shared" si="1"/>
        <v>3.1171183156573543E-4</v>
      </c>
      <c r="P24" s="29"/>
      <c r="Q24" s="9"/>
    </row>
    <row r="25" spans="1:17">
      <c r="A25" s="31" t="s">
        <v>48</v>
      </c>
      <c r="B25" s="32">
        <v>167771</v>
      </c>
      <c r="C25" s="32">
        <v>162988</v>
      </c>
      <c r="D25" s="32">
        <v>154859</v>
      </c>
      <c r="E25" s="32">
        <v>146764</v>
      </c>
      <c r="F25" s="32">
        <v>138189</v>
      </c>
      <c r="G25" s="32">
        <v>133797</v>
      </c>
      <c r="H25" s="32">
        <v>127404</v>
      </c>
      <c r="I25" s="32">
        <v>120480</v>
      </c>
      <c r="J25" s="32">
        <v>117526</v>
      </c>
      <c r="K25" s="32">
        <v>110496</v>
      </c>
      <c r="L25" s="6">
        <f t="shared" si="0"/>
        <v>1.7961215147336955E-3</v>
      </c>
      <c r="M25" s="7">
        <v>110496</v>
      </c>
      <c r="N25" s="6">
        <f t="shared" si="1"/>
        <v>1.7383995629479383E-3</v>
      </c>
      <c r="P25" s="29"/>
      <c r="Q25" s="9"/>
    </row>
    <row r="26" spans="1:17">
      <c r="A26" s="31" t="s">
        <v>49</v>
      </c>
      <c r="B26" s="32">
        <v>24559</v>
      </c>
      <c r="C26" s="32">
        <v>24342</v>
      </c>
      <c r="D26" s="32">
        <v>23803</v>
      </c>
      <c r="E26" s="32">
        <v>23260</v>
      </c>
      <c r="F26" s="32">
        <v>22711</v>
      </c>
      <c r="G26" s="32">
        <v>22481</v>
      </c>
      <c r="H26" s="32">
        <v>21924</v>
      </c>
      <c r="I26" s="32">
        <v>21362</v>
      </c>
      <c r="J26" s="32">
        <v>21122</v>
      </c>
      <c r="K26" s="32">
        <v>20552</v>
      </c>
      <c r="L26" s="6">
        <f t="shared" si="0"/>
        <v>3.3407444043953544E-4</v>
      </c>
      <c r="M26" s="7">
        <v>20552</v>
      </c>
      <c r="N26" s="6">
        <f t="shared" si="1"/>
        <v>3.233382911391003E-4</v>
      </c>
      <c r="P26" s="29"/>
      <c r="Q26" s="9"/>
    </row>
    <row r="27" spans="1:17">
      <c r="A27" s="31" t="s">
        <v>50</v>
      </c>
      <c r="B27" s="32">
        <v>1060927</v>
      </c>
      <c r="C27" s="32">
        <v>1056559</v>
      </c>
      <c r="D27" s="32">
        <v>1039042</v>
      </c>
      <c r="E27" s="32">
        <v>1015558</v>
      </c>
      <c r="F27" s="32">
        <v>1000815</v>
      </c>
      <c r="G27" s="32">
        <v>991145</v>
      </c>
      <c r="H27" s="32">
        <v>799554</v>
      </c>
      <c r="I27" s="32">
        <v>609032</v>
      </c>
      <c r="J27" s="32">
        <v>601432</v>
      </c>
      <c r="K27" s="32">
        <v>583388</v>
      </c>
      <c r="L27" s="6">
        <f t="shared" si="0"/>
        <v>9.4830196408690007E-3</v>
      </c>
      <c r="M27" s="7">
        <v>583388</v>
      </c>
      <c r="N27" s="6">
        <f t="shared" si="1"/>
        <v>9.1782638668284084E-3</v>
      </c>
      <c r="P27" s="29"/>
      <c r="Q27" s="9"/>
    </row>
    <row r="28" spans="1:17">
      <c r="A28" s="31" t="s">
        <v>51</v>
      </c>
      <c r="B28" s="32">
        <v>341483</v>
      </c>
      <c r="C28" s="32">
        <v>342046</v>
      </c>
      <c r="D28" s="32">
        <v>334821</v>
      </c>
      <c r="E28" s="32">
        <v>326772</v>
      </c>
      <c r="F28" s="32">
        <v>319452</v>
      </c>
      <c r="G28" s="32">
        <v>317415</v>
      </c>
      <c r="H28" s="32">
        <v>305678</v>
      </c>
      <c r="I28" s="32">
        <v>297677</v>
      </c>
      <c r="J28" s="32">
        <v>295636</v>
      </c>
      <c r="K28" s="32">
        <v>287271</v>
      </c>
      <c r="L28" s="6">
        <f t="shared" si="0"/>
        <v>4.6696135937867745E-3</v>
      </c>
      <c r="M28" s="7">
        <v>287271</v>
      </c>
      <c r="N28" s="6">
        <f t="shared" si="1"/>
        <v>4.5195462355887743E-3</v>
      </c>
      <c r="P28" s="29"/>
      <c r="Q28" s="9"/>
    </row>
    <row r="29" spans="1:17">
      <c r="A29" s="31" t="s">
        <v>52</v>
      </c>
      <c r="B29" s="32">
        <v>65092</v>
      </c>
      <c r="C29" s="32">
        <v>64709</v>
      </c>
      <c r="D29" s="32">
        <v>64004</v>
      </c>
      <c r="E29" s="32">
        <v>62828</v>
      </c>
      <c r="F29" s="32">
        <v>61618</v>
      </c>
      <c r="G29" s="32">
        <v>61269</v>
      </c>
      <c r="H29" s="32">
        <v>59577</v>
      </c>
      <c r="I29" s="32">
        <v>58394</v>
      </c>
      <c r="J29" s="32">
        <v>58095</v>
      </c>
      <c r="K29" s="32">
        <v>56858</v>
      </c>
      <c r="L29" s="6">
        <f t="shared" si="0"/>
        <v>9.2423143900890949E-4</v>
      </c>
      <c r="M29" s="7">
        <v>56858</v>
      </c>
      <c r="N29" s="6">
        <f t="shared" si="1"/>
        <v>8.9452941599780871E-4</v>
      </c>
      <c r="P29" s="29"/>
      <c r="Q29" s="9"/>
    </row>
    <row r="30" spans="1:17">
      <c r="A30" s="31" t="s">
        <v>53</v>
      </c>
      <c r="B30" s="32">
        <v>30101</v>
      </c>
      <c r="C30" s="32">
        <v>29715</v>
      </c>
      <c r="D30" s="32">
        <v>28749</v>
      </c>
      <c r="E30" s="32">
        <v>27732</v>
      </c>
      <c r="F30" s="32">
        <v>26858</v>
      </c>
      <c r="G30" s="32">
        <v>26333</v>
      </c>
      <c r="H30" s="32">
        <v>25448</v>
      </c>
      <c r="I30" s="32">
        <v>24577</v>
      </c>
      <c r="J30" s="32">
        <v>24201</v>
      </c>
      <c r="K30" s="32">
        <v>23316</v>
      </c>
      <c r="L30" s="6">
        <f t="shared" si="0"/>
        <v>3.7900348643870224E-4</v>
      </c>
      <c r="M30" s="7">
        <v>23316</v>
      </c>
      <c r="N30" s="6">
        <f t="shared" si="1"/>
        <v>3.6682345252040012E-4</v>
      </c>
      <c r="P30" s="29"/>
      <c r="Q30" s="9"/>
    </row>
    <row r="31" spans="1:17">
      <c r="A31" s="31" t="s">
        <v>54</v>
      </c>
      <c r="B31" s="32">
        <v>365766</v>
      </c>
      <c r="C31" s="32">
        <v>362830</v>
      </c>
      <c r="D31" s="32">
        <v>353029</v>
      </c>
      <c r="E31" s="32">
        <v>342878</v>
      </c>
      <c r="F31" s="32">
        <v>332947</v>
      </c>
      <c r="G31" s="32">
        <v>327688</v>
      </c>
      <c r="H31" s="32">
        <v>317692</v>
      </c>
      <c r="I31" s="32">
        <v>308141</v>
      </c>
      <c r="J31" s="32">
        <v>304095</v>
      </c>
      <c r="K31" s="32">
        <v>294385</v>
      </c>
      <c r="L31" s="6">
        <f t="shared" si="0"/>
        <v>4.7852522454648041E-3</v>
      </c>
      <c r="M31" s="7">
        <v>316103</v>
      </c>
      <c r="N31" s="6">
        <f t="shared" si="1"/>
        <v>4.9731512185647638E-3</v>
      </c>
      <c r="P31" s="29"/>
      <c r="Q31" s="9"/>
    </row>
    <row r="32" spans="1:17">
      <c r="A32" s="31" t="s">
        <v>55</v>
      </c>
      <c r="B32" s="32">
        <v>24531</v>
      </c>
      <c r="C32" s="32">
        <v>24331</v>
      </c>
      <c r="D32" s="32">
        <v>23783</v>
      </c>
      <c r="E32" s="32">
        <v>23083</v>
      </c>
      <c r="F32" s="32">
        <v>22528</v>
      </c>
      <c r="G32" s="32">
        <v>22325</v>
      </c>
      <c r="H32" s="32">
        <v>21711</v>
      </c>
      <c r="I32" s="32">
        <v>21092</v>
      </c>
      <c r="J32" s="32">
        <v>20824</v>
      </c>
      <c r="K32" s="32">
        <v>20195</v>
      </c>
      <c r="L32" s="6">
        <f t="shared" si="0"/>
        <v>3.2827137624933918E-4</v>
      </c>
      <c r="M32" s="7">
        <v>20195</v>
      </c>
      <c r="N32" s="6">
        <f t="shared" si="1"/>
        <v>3.1772172000555326E-4</v>
      </c>
      <c r="P32" s="29"/>
      <c r="Q32" s="9"/>
    </row>
    <row r="33" spans="1:17">
      <c r="A33" s="31" t="s">
        <v>56</v>
      </c>
      <c r="B33" s="32">
        <v>1206</v>
      </c>
      <c r="C33" s="32">
        <v>1134</v>
      </c>
      <c r="D33" s="32">
        <v>957</v>
      </c>
      <c r="E33" s="32">
        <v>778</v>
      </c>
      <c r="F33" s="32">
        <v>597</v>
      </c>
      <c r="G33" s="32">
        <v>573</v>
      </c>
      <c r="H33" s="32">
        <v>575</v>
      </c>
      <c r="I33" s="32">
        <v>578</v>
      </c>
      <c r="J33" s="32">
        <v>580</v>
      </c>
      <c r="K33" s="32">
        <v>582</v>
      </c>
      <c r="L33" s="6">
        <f t="shared" si="0"/>
        <v>9.4604575873788269E-6</v>
      </c>
      <c r="M33" s="7">
        <v>582</v>
      </c>
      <c r="N33" s="6">
        <f t="shared" si="1"/>
        <v>9.1564268899842537E-6</v>
      </c>
      <c r="P33" s="29"/>
      <c r="Q33" s="9"/>
    </row>
    <row r="34" spans="1:17" ht="28">
      <c r="A34" s="31" t="s">
        <v>57</v>
      </c>
      <c r="B34" s="32">
        <v>44894</v>
      </c>
      <c r="C34" s="32">
        <v>44649</v>
      </c>
      <c r="D34" s="32">
        <v>43482</v>
      </c>
      <c r="E34" s="32">
        <v>42631</v>
      </c>
      <c r="F34" s="32">
        <v>41455</v>
      </c>
      <c r="G34" s="32">
        <v>40867</v>
      </c>
      <c r="H34" s="32">
        <v>39855</v>
      </c>
      <c r="I34" s="32">
        <v>38833</v>
      </c>
      <c r="J34" s="32">
        <v>38397</v>
      </c>
      <c r="K34" s="32">
        <v>37360</v>
      </c>
      <c r="L34" s="6">
        <f t="shared" si="0"/>
        <v>6.0728985474995355E-4</v>
      </c>
      <c r="M34" s="7">
        <v>37360</v>
      </c>
      <c r="N34" s="6">
        <f t="shared" si="1"/>
        <v>5.8777338249108545E-4</v>
      </c>
      <c r="P34" s="29"/>
      <c r="Q34" s="9"/>
    </row>
    <row r="35" spans="1:17">
      <c r="A35" s="31" t="s">
        <v>14</v>
      </c>
      <c r="B35" s="32">
        <v>6517</v>
      </c>
      <c r="C35" s="32">
        <v>6392</v>
      </c>
      <c r="D35" s="32">
        <v>6118</v>
      </c>
      <c r="E35" s="32">
        <v>5846</v>
      </c>
      <c r="F35" s="32">
        <v>5573</v>
      </c>
      <c r="G35" s="32">
        <v>5451</v>
      </c>
      <c r="H35" s="32">
        <v>5162</v>
      </c>
      <c r="I35" s="32">
        <v>4900</v>
      </c>
      <c r="J35" s="32">
        <v>4787</v>
      </c>
      <c r="K35" s="32">
        <v>4521</v>
      </c>
      <c r="L35" s="6">
        <f t="shared" si="0"/>
        <v>7.3489224660721085E-5</v>
      </c>
      <c r="M35" s="7">
        <v>4521</v>
      </c>
      <c r="N35" s="6">
        <f t="shared" si="1"/>
        <v>7.1127501666011695E-5</v>
      </c>
      <c r="P35" s="29"/>
      <c r="Q35" s="9"/>
    </row>
    <row r="36" spans="1:17">
      <c r="A36" s="31" t="s">
        <v>24</v>
      </c>
      <c r="B36" s="32">
        <v>1199715</v>
      </c>
      <c r="C36" s="32">
        <v>1208295</v>
      </c>
      <c r="D36" s="32">
        <v>1200777</v>
      </c>
      <c r="E36" s="32">
        <v>1187233</v>
      </c>
      <c r="F36" s="32">
        <v>1174397</v>
      </c>
      <c r="G36" s="32">
        <v>1175503</v>
      </c>
      <c r="H36" s="32">
        <v>1139580</v>
      </c>
      <c r="I36" s="32">
        <v>1121820</v>
      </c>
      <c r="J36" s="32">
        <v>1121083</v>
      </c>
      <c r="K36" s="32">
        <v>1102097</v>
      </c>
      <c r="L36" s="6">
        <f t="shared" si="0"/>
        <v>1.7914676848243029E-2</v>
      </c>
      <c r="M36" s="7">
        <v>1108855</v>
      </c>
      <c r="N36" s="6">
        <f t="shared" si="1"/>
        <v>1.7445274465796374E-2</v>
      </c>
      <c r="P36" s="29"/>
      <c r="Q36" s="9"/>
    </row>
    <row r="37" spans="1:17">
      <c r="A37" s="31" t="s">
        <v>58</v>
      </c>
      <c r="B37" s="32">
        <v>2226</v>
      </c>
      <c r="C37" s="32">
        <v>2236</v>
      </c>
      <c r="D37" s="32">
        <v>2216</v>
      </c>
      <c r="E37" s="32">
        <v>2197</v>
      </c>
      <c r="F37" s="32">
        <v>2178</v>
      </c>
      <c r="G37" s="32">
        <v>2191</v>
      </c>
      <c r="H37" s="32">
        <v>2157</v>
      </c>
      <c r="I37" s="32">
        <v>2123</v>
      </c>
      <c r="J37" s="32">
        <v>2118</v>
      </c>
      <c r="K37" s="32">
        <v>2082</v>
      </c>
      <c r="L37" s="6">
        <f t="shared" si="0"/>
        <v>3.3843080235262398E-5</v>
      </c>
      <c r="M37" s="7">
        <v>2082</v>
      </c>
      <c r="N37" s="6">
        <f t="shared" si="1"/>
        <v>3.2755465266232328E-5</v>
      </c>
      <c r="O37" s="8"/>
      <c r="P37" s="29"/>
      <c r="Q37" s="9"/>
    </row>
    <row r="38" spans="1:17">
      <c r="A38" s="31" t="s">
        <v>15</v>
      </c>
      <c r="B38" s="32">
        <v>33810</v>
      </c>
      <c r="C38" s="32">
        <v>33365</v>
      </c>
      <c r="D38" s="32">
        <v>32316</v>
      </c>
      <c r="E38" s="32">
        <v>31403</v>
      </c>
      <c r="F38" s="32">
        <v>30330</v>
      </c>
      <c r="G38" s="32">
        <v>30012</v>
      </c>
      <c r="H38" s="32">
        <v>29048</v>
      </c>
      <c r="I38" s="32">
        <v>28020</v>
      </c>
      <c r="J38" s="32">
        <v>27589</v>
      </c>
      <c r="K38" s="32">
        <v>26544</v>
      </c>
      <c r="L38" s="6">
        <f t="shared" si="0"/>
        <v>4.3147489037694773E-4</v>
      </c>
      <c r="M38" s="7">
        <v>26544</v>
      </c>
      <c r="N38" s="6">
        <f t="shared" si="1"/>
        <v>4.1760858310608596E-4</v>
      </c>
      <c r="O38" s="8"/>
      <c r="P38" s="29"/>
      <c r="Q38" s="9"/>
    </row>
    <row r="39" spans="1:17">
      <c r="A39" s="31" t="s">
        <v>59</v>
      </c>
      <c r="B39" s="32">
        <v>189367</v>
      </c>
      <c r="C39" s="32">
        <v>188590</v>
      </c>
      <c r="D39" s="32">
        <v>185284</v>
      </c>
      <c r="E39" s="32">
        <v>181575</v>
      </c>
      <c r="F39" s="32">
        <v>177489</v>
      </c>
      <c r="G39" s="32">
        <v>175880</v>
      </c>
      <c r="H39" s="32">
        <v>171165</v>
      </c>
      <c r="I39" s="32">
        <v>167293</v>
      </c>
      <c r="J39" s="32">
        <v>165928</v>
      </c>
      <c r="K39" s="32">
        <v>161944</v>
      </c>
      <c r="L39" s="6">
        <f t="shared" si="0"/>
        <v>2.6324129613925717E-3</v>
      </c>
      <c r="M39" s="7">
        <v>161944</v>
      </c>
      <c r="N39" s="6">
        <f t="shared" si="1"/>
        <v>2.5478151138687457E-3</v>
      </c>
      <c r="O39" s="8"/>
      <c r="P39" s="29"/>
      <c r="Q39" s="9"/>
    </row>
    <row r="40" spans="1:17" ht="28">
      <c r="A40" s="31" t="s">
        <v>60</v>
      </c>
      <c r="B40" s="32">
        <v>10440249</v>
      </c>
      <c r="C40" s="32">
        <v>10278898</v>
      </c>
      <c r="D40" s="32">
        <v>9920930</v>
      </c>
      <c r="E40" s="32">
        <v>9569498</v>
      </c>
      <c r="F40" s="32">
        <v>9653515</v>
      </c>
      <c r="G40" s="32">
        <v>9622159</v>
      </c>
      <c r="H40" s="32">
        <v>7644667</v>
      </c>
      <c r="I40" s="32">
        <v>5737260</v>
      </c>
      <c r="J40" s="32">
        <v>5668683</v>
      </c>
      <c r="K40" s="32">
        <v>5492192</v>
      </c>
      <c r="L40" s="6">
        <f t="shared" si="0"/>
        <v>8.9276030030483317E-2</v>
      </c>
      <c r="M40" s="7">
        <v>5625577.9764522994</v>
      </c>
      <c r="N40" s="6">
        <f t="shared" si="1"/>
        <v>8.8505487036582536E-2</v>
      </c>
      <c r="O40" s="8"/>
      <c r="P40" s="29"/>
      <c r="Q40" s="9"/>
    </row>
    <row r="41" spans="1:17">
      <c r="A41" s="31" t="s">
        <v>23</v>
      </c>
      <c r="B41" s="32">
        <v>134002</v>
      </c>
      <c r="C41" s="32">
        <v>134112</v>
      </c>
      <c r="D41" s="32">
        <v>132626</v>
      </c>
      <c r="E41" s="32">
        <v>130630</v>
      </c>
      <c r="F41" s="32">
        <v>128256</v>
      </c>
      <c r="G41" s="32">
        <v>127984</v>
      </c>
      <c r="H41" s="32">
        <v>124326</v>
      </c>
      <c r="I41" s="32">
        <v>122118</v>
      </c>
      <c r="J41" s="32">
        <v>121799</v>
      </c>
      <c r="K41" s="32">
        <v>119445</v>
      </c>
      <c r="L41" s="6">
        <f t="shared" si="0"/>
        <v>1.941588241450969E-3</v>
      </c>
      <c r="M41" s="7">
        <v>149513</v>
      </c>
      <c r="N41" s="6">
        <f t="shared" si="1"/>
        <v>2.3522420164986523E-3</v>
      </c>
      <c r="O41" s="8"/>
      <c r="P41" s="29"/>
      <c r="Q41" s="9"/>
    </row>
    <row r="42" spans="1:17">
      <c r="A42" s="31" t="s">
        <v>20</v>
      </c>
      <c r="B42" s="32">
        <v>714695</v>
      </c>
      <c r="C42" s="32">
        <v>713743</v>
      </c>
      <c r="D42" s="32">
        <v>700645</v>
      </c>
      <c r="E42" s="32">
        <v>686193</v>
      </c>
      <c r="F42" s="32">
        <v>673058</v>
      </c>
      <c r="G42" s="32">
        <v>669670</v>
      </c>
      <c r="H42" s="32">
        <v>647298</v>
      </c>
      <c r="I42" s="32">
        <v>632626</v>
      </c>
      <c r="J42" s="32">
        <v>629343</v>
      </c>
      <c r="K42" s="32">
        <v>613909</v>
      </c>
      <c r="L42" s="6">
        <f t="shared" si="0"/>
        <v>9.9791409914263707E-3</v>
      </c>
      <c r="M42" s="7">
        <v>670723</v>
      </c>
      <c r="N42" s="6">
        <f t="shared" si="1"/>
        <v>1.0552278544554825E-2</v>
      </c>
      <c r="O42" s="8"/>
      <c r="P42" s="29"/>
      <c r="Q42" s="9"/>
    </row>
    <row r="43" spans="1:17">
      <c r="A43" s="31" t="s">
        <v>8</v>
      </c>
      <c r="B43" s="32">
        <v>17599777</v>
      </c>
      <c r="C43" s="32">
        <v>17460185</v>
      </c>
      <c r="D43" s="32">
        <v>16921166</v>
      </c>
      <c r="E43" s="32">
        <v>16757499</v>
      </c>
      <c r="F43" s="32">
        <v>21426107</v>
      </c>
      <c r="G43" s="32">
        <v>23023113</v>
      </c>
      <c r="H43" s="32">
        <v>22260374</v>
      </c>
      <c r="I43" s="32">
        <v>21597094</v>
      </c>
      <c r="J43" s="32">
        <v>21308651</v>
      </c>
      <c r="K43" s="32">
        <v>20636456</v>
      </c>
      <c r="L43" s="6">
        <f t="shared" si="0"/>
        <v>0.3354472796251019</v>
      </c>
      <c r="M43" s="7">
        <v>21507279</v>
      </c>
      <c r="N43" s="6">
        <f t="shared" si="1"/>
        <v>0.33836740165978291</v>
      </c>
      <c r="P43" s="29"/>
      <c r="Q43" s="9"/>
    </row>
    <row r="44" spans="1:17">
      <c r="A44" s="31" t="s">
        <v>61</v>
      </c>
      <c r="B44" s="32">
        <v>551045</v>
      </c>
      <c r="C44" s="32">
        <v>550696</v>
      </c>
      <c r="D44" s="32">
        <v>544824</v>
      </c>
      <c r="E44" s="32">
        <v>529519</v>
      </c>
      <c r="F44" s="32">
        <v>523766</v>
      </c>
      <c r="G44" s="32">
        <v>518466</v>
      </c>
      <c r="H44" s="32">
        <v>508806</v>
      </c>
      <c r="I44" s="32">
        <v>502973</v>
      </c>
      <c r="J44" s="32">
        <v>501766</v>
      </c>
      <c r="K44" s="32">
        <v>474261</v>
      </c>
      <c r="L44" s="6">
        <f t="shared" si="0"/>
        <v>7.7091513330719407E-3</v>
      </c>
      <c r="M44" s="7">
        <v>474261</v>
      </c>
      <c r="N44" s="6">
        <f t="shared" si="1"/>
        <v>7.4614023595718591E-3</v>
      </c>
      <c r="P44" s="29"/>
      <c r="Q44" s="9"/>
    </row>
    <row r="45" spans="1:17">
      <c r="A45" s="31" t="s">
        <v>19</v>
      </c>
      <c r="B45" s="32">
        <v>662521</v>
      </c>
      <c r="C45" s="32">
        <v>647114</v>
      </c>
      <c r="D45" s="32">
        <v>640632</v>
      </c>
      <c r="E45" s="32">
        <v>635705</v>
      </c>
      <c r="F45" s="32">
        <v>618698</v>
      </c>
      <c r="G45" s="32">
        <v>608140</v>
      </c>
      <c r="H45" s="32">
        <v>445968</v>
      </c>
      <c r="I45" s="32">
        <v>284257</v>
      </c>
      <c r="J45" s="32">
        <v>280319</v>
      </c>
      <c r="K45" s="32">
        <v>270998</v>
      </c>
      <c r="L45" s="6">
        <f t="shared" si="0"/>
        <v>4.4050946482207688E-3</v>
      </c>
      <c r="M45" s="7">
        <v>270998</v>
      </c>
      <c r="N45" s="6">
        <f t="shared" si="1"/>
        <v>4.2635281345909841E-3</v>
      </c>
      <c r="P45" s="29"/>
      <c r="Q45" s="9"/>
    </row>
    <row r="46" spans="1:17">
      <c r="A46" s="31" t="s">
        <v>62</v>
      </c>
      <c r="B46" s="32">
        <v>5215</v>
      </c>
      <c r="C46" s="32">
        <v>5171</v>
      </c>
      <c r="D46" s="32">
        <v>5036</v>
      </c>
      <c r="E46" s="32">
        <v>4901</v>
      </c>
      <c r="F46" s="32">
        <v>4766</v>
      </c>
      <c r="G46" s="32">
        <v>4723</v>
      </c>
      <c r="H46" s="32">
        <v>4572</v>
      </c>
      <c r="I46" s="32">
        <v>4419</v>
      </c>
      <c r="J46" s="32">
        <v>4357</v>
      </c>
      <c r="K46" s="32">
        <v>4202</v>
      </c>
      <c r="L46" s="6">
        <f t="shared" si="0"/>
        <v>6.8303853577604513E-5</v>
      </c>
      <c r="M46" s="7">
        <v>4202</v>
      </c>
      <c r="N46" s="6">
        <f t="shared" si="1"/>
        <v>6.6108772837996274E-5</v>
      </c>
      <c r="P46" s="29"/>
      <c r="Q46" s="9"/>
    </row>
    <row r="47" spans="1:17" ht="28">
      <c r="A47" s="31" t="s">
        <v>16</v>
      </c>
      <c r="B47" s="32">
        <v>30445</v>
      </c>
      <c r="C47" s="32">
        <v>29699</v>
      </c>
      <c r="D47" s="32">
        <v>28229</v>
      </c>
      <c r="E47" s="32">
        <v>26757</v>
      </c>
      <c r="F47" s="32">
        <v>25391</v>
      </c>
      <c r="G47" s="32">
        <v>24508</v>
      </c>
      <c r="H47" s="32">
        <v>23467</v>
      </c>
      <c r="I47" s="32">
        <v>22277</v>
      </c>
      <c r="J47" s="32">
        <v>21765</v>
      </c>
      <c r="K47" s="32">
        <v>20557</v>
      </c>
      <c r="L47" s="6">
        <f t="shared" si="0"/>
        <v>3.3415571584836175E-4</v>
      </c>
      <c r="M47" s="7">
        <v>20557</v>
      </c>
      <c r="N47" s="6">
        <f>M47/$M$60</f>
        <v>3.2341695460035447E-4</v>
      </c>
      <c r="P47" s="29"/>
      <c r="Q47" s="9"/>
    </row>
    <row r="48" spans="1:17" ht="28">
      <c r="A48" s="31" t="s">
        <v>63</v>
      </c>
      <c r="B48" s="32">
        <v>101080</v>
      </c>
      <c r="C48" s="32">
        <v>98833</v>
      </c>
      <c r="D48" s="32">
        <v>94340</v>
      </c>
      <c r="E48" s="32">
        <v>89848</v>
      </c>
      <c r="F48" s="32">
        <v>85355</v>
      </c>
      <c r="G48" s="32">
        <v>83109</v>
      </c>
      <c r="H48" s="32">
        <v>78616</v>
      </c>
      <c r="I48" s="32">
        <v>74123</v>
      </c>
      <c r="J48" s="32">
        <v>71877</v>
      </c>
      <c r="K48" s="32">
        <v>67384</v>
      </c>
      <c r="L48" s="6">
        <f t="shared" si="0"/>
        <v>1.0953324296699911E-3</v>
      </c>
      <c r="M48" s="7">
        <v>67384</v>
      </c>
      <c r="N48" s="6">
        <f t="shared" si="1"/>
        <v>1.0601317346300668E-3</v>
      </c>
      <c r="P48" s="29"/>
      <c r="Q48" s="9"/>
    </row>
    <row r="49" spans="1:17">
      <c r="A49" s="31" t="s">
        <v>21</v>
      </c>
      <c r="B49" s="32">
        <v>155878</v>
      </c>
      <c r="C49" s="32">
        <v>155281</v>
      </c>
      <c r="D49" s="32">
        <v>151053</v>
      </c>
      <c r="E49" s="32">
        <v>146233</v>
      </c>
      <c r="F49" s="32">
        <v>141257</v>
      </c>
      <c r="G49" s="32">
        <v>140090</v>
      </c>
      <c r="H49" s="32">
        <v>132667</v>
      </c>
      <c r="I49" s="32">
        <v>127652</v>
      </c>
      <c r="J49" s="32">
        <v>126384</v>
      </c>
      <c r="K49" s="32">
        <v>121139</v>
      </c>
      <c r="L49" s="6">
        <f t="shared" si="0"/>
        <v>1.9691243499613121E-3</v>
      </c>
      <c r="M49" s="7">
        <v>121139</v>
      </c>
      <c r="N49" s="6">
        <f t="shared" si="1"/>
        <v>1.9058426065735438E-3</v>
      </c>
      <c r="P49" s="29"/>
      <c r="Q49" s="9"/>
    </row>
    <row r="50" spans="1:17" ht="28">
      <c r="A50" s="31" t="s">
        <v>64</v>
      </c>
      <c r="B50" s="32">
        <v>2809902</v>
      </c>
      <c r="C50" s="32">
        <v>2792687</v>
      </c>
      <c r="D50" s="32">
        <v>2721959</v>
      </c>
      <c r="E50" s="32">
        <v>2650543</v>
      </c>
      <c r="F50" s="32">
        <v>2574500</v>
      </c>
      <c r="G50" s="32">
        <v>2547876</v>
      </c>
      <c r="H50" s="32">
        <v>2455270</v>
      </c>
      <c r="I50" s="32">
        <v>2386459</v>
      </c>
      <c r="J50" s="32">
        <v>2369293</v>
      </c>
      <c r="K50" s="32">
        <v>2297289</v>
      </c>
      <c r="L50" s="6">
        <f t="shared" si="0"/>
        <v>3.7342620533422535E-2</v>
      </c>
      <c r="M50" s="7">
        <v>2301578</v>
      </c>
      <c r="N50" s="6">
        <f t="shared" si="1"/>
        <v>3.6210018365285528E-2</v>
      </c>
      <c r="P50" s="29"/>
      <c r="Q50" s="9"/>
    </row>
    <row r="51" spans="1:17">
      <c r="A51" s="31" t="s">
        <v>11</v>
      </c>
      <c r="B51" s="32">
        <v>6766147</v>
      </c>
      <c r="C51" s="32">
        <v>6737256</v>
      </c>
      <c r="D51" s="32">
        <v>6586708</v>
      </c>
      <c r="E51" s="32">
        <v>6435664</v>
      </c>
      <c r="F51" s="32">
        <v>6279487</v>
      </c>
      <c r="G51" s="32">
        <v>6208750</v>
      </c>
      <c r="H51" s="32">
        <v>6023536</v>
      </c>
      <c r="I51" s="32">
        <v>5857961</v>
      </c>
      <c r="J51" s="32">
        <v>5782142</v>
      </c>
      <c r="K51" s="32">
        <v>5615045</v>
      </c>
      <c r="L51" s="6">
        <f t="shared" si="0"/>
        <v>9.1273015590590284E-2</v>
      </c>
      <c r="M51" s="7">
        <v>5620577</v>
      </c>
      <c r="N51" s="6">
        <f t="shared" si="1"/>
        <v>8.8426808213104849E-2</v>
      </c>
      <c r="P51" s="29"/>
      <c r="Q51" s="9"/>
    </row>
    <row r="52" spans="1:17" ht="28">
      <c r="A52" s="31" t="s">
        <v>65</v>
      </c>
      <c r="B52" s="32">
        <v>771858</v>
      </c>
      <c r="C52" s="32">
        <v>761415</v>
      </c>
      <c r="D52" s="32">
        <v>735843</v>
      </c>
      <c r="E52" s="32">
        <v>710042</v>
      </c>
      <c r="F52" s="32">
        <v>684010</v>
      </c>
      <c r="G52" s="32">
        <v>672959</v>
      </c>
      <c r="H52" s="32">
        <v>646526</v>
      </c>
      <c r="I52" s="32">
        <v>619858</v>
      </c>
      <c r="J52" s="32">
        <v>608355</v>
      </c>
      <c r="K52" s="32">
        <v>581278</v>
      </c>
      <c r="L52" s="6">
        <f t="shared" si="0"/>
        <v>9.4487214183443125E-3</v>
      </c>
      <c r="M52" s="7">
        <v>581792</v>
      </c>
      <c r="N52" s="6">
        <f t="shared" si="1"/>
        <v>9.1531544899960803E-3</v>
      </c>
      <c r="P52" s="29"/>
      <c r="Q52" s="9"/>
    </row>
    <row r="53" spans="1:17">
      <c r="A53" s="31" t="s">
        <v>10</v>
      </c>
      <c r="B53" s="33">
        <v>25183597</v>
      </c>
      <c r="C53" s="33">
        <v>24999282</v>
      </c>
      <c r="D53" s="33">
        <v>24357709</v>
      </c>
      <c r="E53" s="33">
        <v>23681594</v>
      </c>
      <c r="F53" s="33">
        <v>23035309</v>
      </c>
      <c r="G53" s="33">
        <v>22687800</v>
      </c>
      <c r="H53" s="33">
        <v>21942596</v>
      </c>
      <c r="I53" s="33">
        <v>21240462</v>
      </c>
      <c r="J53" s="33">
        <v>20907873</v>
      </c>
      <c r="K53" s="33">
        <v>20201590</v>
      </c>
      <c r="L53" s="6">
        <f t="shared" si="0"/>
        <v>0.3283784972381722</v>
      </c>
      <c r="M53" s="7">
        <v>21083868</v>
      </c>
      <c r="N53" s="6">
        <f t="shared" si="1"/>
        <v>0.33170600670116585</v>
      </c>
      <c r="P53" s="29"/>
      <c r="Q53" s="9"/>
    </row>
    <row r="54" spans="1:17">
      <c r="A54" s="31" t="s">
        <v>66</v>
      </c>
      <c r="B54" s="32">
        <v>6945</v>
      </c>
      <c r="C54" s="32">
        <v>6900</v>
      </c>
      <c r="D54" s="32">
        <v>6768</v>
      </c>
      <c r="E54" s="32">
        <v>6635</v>
      </c>
      <c r="F54" s="32">
        <v>6503</v>
      </c>
      <c r="G54" s="32">
        <v>6293</v>
      </c>
      <c r="H54" s="32">
        <v>6254</v>
      </c>
      <c r="I54" s="32">
        <v>6103</v>
      </c>
      <c r="J54" s="32">
        <v>6040</v>
      </c>
      <c r="K54" s="32">
        <v>5886</v>
      </c>
      <c r="L54" s="6">
        <f t="shared" si="0"/>
        <v>9.5677411270295135E-5</v>
      </c>
      <c r="M54" s="7">
        <v>5886</v>
      </c>
      <c r="N54" s="6">
        <f t="shared" si="1"/>
        <v>9.2602626588397452E-5</v>
      </c>
      <c r="P54" s="29"/>
      <c r="Q54" s="9"/>
    </row>
    <row r="55" spans="1:17">
      <c r="A55" s="31" t="s">
        <v>67</v>
      </c>
      <c r="B55" s="32">
        <v>2770</v>
      </c>
      <c r="C55" s="32">
        <v>2790</v>
      </c>
      <c r="D55" s="32">
        <v>2811</v>
      </c>
      <c r="E55" s="32">
        <v>2831</v>
      </c>
      <c r="F55" s="32">
        <v>2852</v>
      </c>
      <c r="G55" s="32">
        <v>2873</v>
      </c>
      <c r="H55" s="32">
        <v>2894</v>
      </c>
      <c r="I55" s="32">
        <v>2915</v>
      </c>
      <c r="J55" s="32">
        <v>2937</v>
      </c>
      <c r="K55" s="32">
        <v>2958</v>
      </c>
      <c r="L55" s="6">
        <f t="shared" si="0"/>
        <v>4.8082531861626407E-5</v>
      </c>
      <c r="M55" s="7">
        <v>2958</v>
      </c>
      <c r="N55" s="6">
        <f t="shared" si="1"/>
        <v>4.6537303677961208E-5</v>
      </c>
      <c r="P55" s="29"/>
      <c r="Q55" s="9"/>
    </row>
    <row r="56" spans="1:17">
      <c r="A56" s="31" t="s">
        <v>68</v>
      </c>
      <c r="B56" s="32">
        <v>53342</v>
      </c>
      <c r="C56" s="32">
        <v>53088</v>
      </c>
      <c r="D56" s="32">
        <v>52168</v>
      </c>
      <c r="E56" s="32">
        <v>51234</v>
      </c>
      <c r="F56" s="32">
        <v>50287</v>
      </c>
      <c r="G56" s="32">
        <v>50001</v>
      </c>
      <c r="H56" s="32">
        <v>49183</v>
      </c>
      <c r="I56" s="32">
        <v>48183</v>
      </c>
      <c r="J56" s="32">
        <v>47850</v>
      </c>
      <c r="K56" s="32">
        <v>46820</v>
      </c>
      <c r="L56" s="6">
        <f t="shared" si="0"/>
        <v>7.6106292824927254E-4</v>
      </c>
      <c r="M56" s="7">
        <v>46820</v>
      </c>
      <c r="N56" s="6">
        <f t="shared" si="1"/>
        <v>7.3660465118395666E-4</v>
      </c>
      <c r="P56" s="29"/>
      <c r="Q56" s="9"/>
    </row>
    <row r="57" spans="1:17">
      <c r="A57" s="31" t="s">
        <v>22</v>
      </c>
      <c r="B57" s="32">
        <v>447309</v>
      </c>
      <c r="C57" s="32">
        <v>446613</v>
      </c>
      <c r="D57" s="32">
        <v>437740</v>
      </c>
      <c r="E57" s="32">
        <v>427721</v>
      </c>
      <c r="F57" s="32">
        <v>415607</v>
      </c>
      <c r="G57" s="32">
        <v>413210</v>
      </c>
      <c r="H57" s="32">
        <v>395766</v>
      </c>
      <c r="I57" s="32">
        <v>384284</v>
      </c>
      <c r="J57" s="32">
        <v>381645</v>
      </c>
      <c r="K57" s="32">
        <v>369576</v>
      </c>
      <c r="L57" s="6">
        <f t="shared" si="0"/>
        <v>6.0074880984761466E-3</v>
      </c>
      <c r="M57" s="7">
        <v>400085</v>
      </c>
      <c r="N57" s="6">
        <f t="shared" si="1"/>
        <v>6.2944141791741407E-3</v>
      </c>
      <c r="P57" s="29"/>
      <c r="Q57" s="9"/>
    </row>
    <row r="58" spans="1:17">
      <c r="A58" s="31" t="s">
        <v>25</v>
      </c>
      <c r="B58" s="32">
        <v>3162</v>
      </c>
      <c r="C58" s="32">
        <v>3114</v>
      </c>
      <c r="D58" s="32">
        <v>2875</v>
      </c>
      <c r="E58" s="32">
        <v>2770</v>
      </c>
      <c r="F58" s="32">
        <v>3101</v>
      </c>
      <c r="G58" s="32">
        <v>3049</v>
      </c>
      <c r="H58" s="32">
        <v>2847</v>
      </c>
      <c r="I58" s="32">
        <v>2789</v>
      </c>
      <c r="J58" s="32">
        <v>2782</v>
      </c>
      <c r="K58" s="32">
        <v>2719</v>
      </c>
      <c r="L58" s="6">
        <f t="shared" si="0"/>
        <v>4.4197567319730287E-5</v>
      </c>
      <c r="M58" s="7">
        <v>2719</v>
      </c>
      <c r="N58" s="6">
        <f t="shared" si="1"/>
        <v>4.2777190230012346E-5</v>
      </c>
      <c r="P58" s="29"/>
      <c r="Q58" s="9"/>
    </row>
    <row r="59" spans="1:17">
      <c r="A59" s="31" t="s">
        <v>69</v>
      </c>
      <c r="B59" s="32">
        <v>224481</v>
      </c>
      <c r="C59" s="32">
        <v>220784</v>
      </c>
      <c r="D59" s="32">
        <v>208828</v>
      </c>
      <c r="E59" s="32">
        <v>194591</v>
      </c>
      <c r="F59" s="32">
        <v>180305</v>
      </c>
      <c r="G59" s="32">
        <v>174523</v>
      </c>
      <c r="H59" s="32">
        <v>156853</v>
      </c>
      <c r="I59" s="32">
        <v>142228</v>
      </c>
      <c r="J59" s="32">
        <v>136488</v>
      </c>
      <c r="K59" s="32">
        <v>121550</v>
      </c>
      <c r="L59" s="6">
        <f t="shared" si="0"/>
        <v>1.975805188566832E-3</v>
      </c>
      <c r="M59" s="7">
        <v>121550</v>
      </c>
      <c r="N59" s="6">
        <f t="shared" si="1"/>
        <v>1.9123087430886357E-3</v>
      </c>
      <c r="P59" s="29"/>
      <c r="Q59" s="9"/>
    </row>
    <row r="60" spans="1:17" ht="15">
      <c r="A60" s="10" t="s">
        <v>12</v>
      </c>
      <c r="K60" s="11">
        <f>SUM(K6:K59)</f>
        <v>61519223</v>
      </c>
      <c r="M60" s="11">
        <f>SUM(M6:M59)</f>
        <v>63561911.976452298</v>
      </c>
      <c r="N60" s="12"/>
    </row>
    <row r="62" spans="1:17">
      <c r="F62" s="2" t="s">
        <v>70</v>
      </c>
    </row>
  </sheetData>
  <mergeCells count="5">
    <mergeCell ref="A4:A5"/>
    <mergeCell ref="B4:K4"/>
    <mergeCell ref="L4:L5"/>
    <mergeCell ref="M4:M5"/>
    <mergeCell ref="N4:N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B75E45E5BCE46965C34C396CCE5BA" ma:contentTypeVersion="4" ma:contentTypeDescription="Create a new document." ma:contentTypeScope="" ma:versionID="297cd900d1f08b2e42d8178dd8840f7e">
  <xsd:schema xmlns:xsd="http://www.w3.org/2001/XMLSchema" xmlns:xs="http://www.w3.org/2001/XMLSchema" xmlns:p="http://schemas.microsoft.com/office/2006/metadata/properties" xmlns:ns2="64776ad0-39d4-4130-bf63-b73fdd226409" xmlns:ns3="263dcc5b-2454-4d67-bfd0-48987ca6b20e" targetNamespace="http://schemas.microsoft.com/office/2006/metadata/properties" ma:root="true" ma:fieldsID="d14f3195a6bbe00f3439c3a93dc30a5e" ns2:_="" ns3:_="">
    <xsd:import namespace="64776ad0-39d4-4130-bf63-b73fdd226409"/>
    <xsd:import namespace="263dcc5b-2454-4d67-bfd0-48987ca6b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76ad0-39d4-4130-bf63-b73fdd226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cc5b-2454-4d67-bfd0-48987ca6b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A9FDB-E16D-4AB8-B20D-E1E8AF1F33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758831-45AA-4FD7-ADD2-137BFC8AA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76ad0-39d4-4130-bf63-b73fdd226409"/>
    <ds:schemaRef ds:uri="263dcc5b-2454-4d67-bfd0-48987ca6b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2726E8-0EE1-40BA-8706-AA34A27D753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ReleaseNotes</vt:lpstr>
      <vt:lpstr>Benchmarks_30 MMT</vt:lpstr>
      <vt:lpstr>Benchmarks_25 MMT</vt:lpstr>
      <vt:lpstr>LSE Demand Forecast</vt:lpstr>
      <vt:lpstr>ARB C&amp;T Table 9-4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McGarry, James</dc:creator>
  <cp:keywords/>
  <dc:description/>
  <cp:lastModifiedBy>James McGarry</cp:lastModifiedBy>
  <cp:revision/>
  <dcterms:created xsi:type="dcterms:W3CDTF">2020-01-23T00:07:03Z</dcterms:created>
  <dcterms:modified xsi:type="dcterms:W3CDTF">2022-06-28T00:29:13Z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0x010100E34B75E45E5BCE46965C34C396CCE5BA</vt:lpwstr>
  </property>
</Properties>
</file>