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capuc.sharepoint.com/sites/2024-2031EEBusinessPlans/Shared Documents/Applications 2024-2031/Prep for Application Filing/Guidance &amp; Templates/Templates/Template Versions Issued/"/>
    </mc:Choice>
  </mc:AlternateContent>
  <xr:revisionPtr revIDLastSave="35" documentId="8_{6232219D-F938-4886-82FC-3C075B67C56F}" xr6:coauthVersionLast="47" xr6:coauthVersionMax="47" xr10:uidLastSave="{22B00B43-C309-4727-BA63-0723D85CCE25}"/>
  <bookViews>
    <workbookView xWindow="-5320" yWindow="-20070" windowWidth="30400" windowHeight="16880" tabRatio="771" firstSheet="15" activeTab="23" xr2:uid="{00000000-000D-0000-FFFF-FFFF00000000}"/>
  </bookViews>
  <sheets>
    <sheet name="README" sheetId="56" r:id="rId1"/>
    <sheet name="0 Validations" sheetId="59" r:id="rId2"/>
    <sheet name="1 Bill Payer Impacts-IOU Only " sheetId="14" r:id="rId3"/>
    <sheet name="2 Rates Rev- IOU Only" sheetId="41" r:id="rId4"/>
    <sheet name="3.1 Funding Source Summary" sheetId="61" r:id="rId5"/>
    <sheet name="3.2 Funding Source" sheetId="43" r:id="rId6"/>
    <sheet name="4.1 Program Budget - 2024-2027" sheetId="44" r:id="rId7"/>
    <sheet name="4.2 Program Budget 2028-2031" sheetId="63" r:id="rId8"/>
    <sheet name="4.3 Program Changes" sheetId="74" r:id="rId9"/>
    <sheet name="5 Commitments" sheetId="21" r:id="rId10"/>
    <sheet name="6 StatewidePgms" sheetId="66" r:id="rId11"/>
    <sheet name="7.1 PA Budget 8 Yr Summary-Seg" sheetId="62" r:id="rId12"/>
    <sheet name="7.2 PA Budget 8 Yr Summary-Sect" sheetId="64" r:id="rId13"/>
    <sheet name="7.3 PA PY budget_savings" sheetId="55" r:id="rId14"/>
    <sheet name="8 Cap &amp; Target" sheetId="53" r:id="rId15"/>
    <sheet name="Functions Definitions" sheetId="24" r:id="rId16"/>
    <sheet name="9 Portfolio Summary" sheetId="23" r:id="rId17"/>
    <sheet name="10 Portfolio FTE" sheetId="25" r:id="rId18"/>
    <sheet name="11 Residential" sheetId="47" r:id="rId19"/>
    <sheet name="12 Commercial" sheetId="48" r:id="rId20"/>
    <sheet name="13 Industrial" sheetId="49" r:id="rId21"/>
    <sheet name="14 Agricultural" sheetId="50" r:id="rId22"/>
    <sheet name="15 Public Sector" sheetId="51" r:id="rId23"/>
    <sheet name="16 Cross Cutting" sheetId="52" r:id="rId24"/>
    <sheet name="17 BP Metrics" sheetId="57" r:id="rId25"/>
    <sheet name="18.1 Equity Segment Metrics" sheetId="71" r:id="rId26"/>
    <sheet name="18.2 Market Support Metrics" sheetId="73" r:id="rId27"/>
    <sheet name="Comments and Suggestions" sheetId="75" r:id="rId28"/>
    <sheet name="Sheet3" sheetId="72" r:id="rId29"/>
  </sheets>
  <externalReferences>
    <externalReference r:id="rId30"/>
    <externalReference r:id="rId31"/>
    <externalReference r:id="rId32"/>
    <externalReference r:id="rId33"/>
  </externalReferences>
  <definedNames>
    <definedName name="_AMO_UniqueIdentifier" hidden="1">"'7f26e32b-2cc9-4f43-881e-47427f0e1ea5'"</definedName>
    <definedName name="_xlnm._FilterDatabase" localSheetId="24" hidden="1">'17 BP Metrics'!$A$6:$AH$337</definedName>
    <definedName name="_xlnm._FilterDatabase" localSheetId="25" hidden="1">'18.1 Equity Segment Metrics'!$A$5:$U$5</definedName>
    <definedName name="_xlnm._FilterDatabase" localSheetId="26" hidden="1">'18.2 Market Support Metrics'!$A$5:$R$55</definedName>
    <definedName name="_xlnm._FilterDatabase" localSheetId="6" hidden="1">'4.1 Program Budget - 2024-2027'!$D$6:$V$78</definedName>
    <definedName name="_xlnm._FilterDatabase" localSheetId="7" hidden="1">'4.2 Program Budget 2028-2031'!$D$6:$I$37</definedName>
    <definedName name="_xlnm._FilterDatabase" localSheetId="10" hidden="1">'6 StatewidePgms'!$6:$7</definedName>
    <definedName name="Electric" localSheetId="10">#REF!</definedName>
    <definedName name="Electric">#REF!</definedName>
    <definedName name="Electric_only" localSheetId="10">#REF!</definedName>
    <definedName name="Electric_only">#REF!</definedName>
    <definedName name="MDATable1">'[1]MDA Table'!$C$2:$I$31</definedName>
    <definedName name="MDATable2">'[1]MDA Table'!$A$33:$J$157</definedName>
    <definedName name="NResSavTable">'[1]EE Report - 2017'!$B$3:$AS$16</definedName>
    <definedName name="P5_">[2]Sheet1!$E$27</definedName>
    <definedName name="PA_NAME" localSheetId="8">[3]README!$A$2</definedName>
    <definedName name="PA_NAME" localSheetId="10">[4]README!$A$2</definedName>
    <definedName name="PA_NAME">README!$A$2</definedName>
    <definedName name="_xlnm.Print_Area" localSheetId="2">'1 Bill Payer Impacts-IOU Only '!$A$1:$I$29</definedName>
    <definedName name="_xlnm.Print_Area" localSheetId="17">'10 Portfolio FTE'!$A$1:$H$63</definedName>
    <definedName name="_xlnm.Print_Area" localSheetId="18">'11 Residential'!$A$1:$F$72</definedName>
    <definedName name="_xlnm.Print_Area" localSheetId="19">'12 Commercial'!$A$1:$F$72</definedName>
    <definedName name="_xlnm.Print_Area" localSheetId="20">'13 Industrial'!$A$1:$F$72</definedName>
    <definedName name="_xlnm.Print_Area" localSheetId="21">'14 Agricultural'!$A$1:$F$72</definedName>
    <definedName name="_xlnm.Print_Area" localSheetId="22">'15 Public Sector'!$A$1:$F$72</definedName>
    <definedName name="_xlnm.Print_Area" localSheetId="23">'16 Cross Cutting'!$A$1:$F$72</definedName>
    <definedName name="_xlnm.Print_Area" localSheetId="24">'17 BP Metrics'!$1:$339</definedName>
    <definedName name="_xlnm.Print_Area" localSheetId="3">'2 Rates Rev- IOU Only'!$A$1:$J$53</definedName>
    <definedName name="_xlnm.Print_Area" localSheetId="5">'3.2 Funding Source'!$A$1:$L$77</definedName>
    <definedName name="_xlnm.Print_Area" localSheetId="6">'4.1 Program Budget - 2024-2027'!$A$1:$AU$168</definedName>
    <definedName name="_xlnm.Print_Area" localSheetId="7">'4.2 Program Budget 2028-2031'!$A$1:$AA$80</definedName>
    <definedName name="_xlnm.Print_Area" localSheetId="8">'4.3 Program Changes'!$A$9:$O$25</definedName>
    <definedName name="_xlnm.Print_Area" localSheetId="9">'5 Commitments'!$A$1:$F$34</definedName>
    <definedName name="_xlnm.Print_Area" localSheetId="10">'6 StatewidePgms'!$A$1:$AN$38</definedName>
    <definedName name="_xlnm.Print_Area" localSheetId="13">'7.3 PA PY budget_savings'!$A$1:$AY$99</definedName>
    <definedName name="_xlnm.Print_Area" localSheetId="14">'8 Cap &amp; Target'!$A$1:$P$52</definedName>
    <definedName name="_xlnm.Print_Area" localSheetId="16">'9 Portfolio Summary'!$A$1:$AD$39</definedName>
    <definedName name="_xlnm.Print_Area" localSheetId="15">'Functions Definitions'!$A$1:$G$29</definedName>
    <definedName name="_xlnm.Print_Titles" localSheetId="24">'17 BP Metrics'!$5:$6</definedName>
    <definedName name="_xlnm.Print_Titles" localSheetId="6">'4.1 Program Budget - 2024-2027'!$A:$D,'4.1 Program Budget - 2024-2027'!$1:$6</definedName>
    <definedName name="_xlnm.Print_Titles" localSheetId="7">'4.2 Program Budget 2028-2031'!$A:$D,'4.2 Program Budget 2028-2031'!$1:$6</definedName>
    <definedName name="ResSavTable1">'[1]EE Report - 2017'!$B$25:$AS$34</definedName>
    <definedName name="ResSavTable2">'[1]EE Report - 2017'!$A$25:$AS$34</definedName>
    <definedName name="RPT_YEAR" localSheetId="8">[3]README!$A$3</definedName>
    <definedName name="RPT_YEAR" localSheetId="10">[4]README!$A$3</definedName>
    <definedName name="RPT_YEAR">README!$A$3</definedName>
    <definedName name="SCGAggEnd" localSheetId="10">#REF!</definedName>
    <definedName name="SCGAggEnd">#REF!</definedName>
    <definedName name="SCGMktSector" localSheetId="10">#REF!</definedName>
    <definedName name="SCGMktSector">#REF!</definedName>
    <definedName name="SCGPgmSum" localSheetId="10">#REF!</definedName>
    <definedName name="SCGPgmSum">#REF!</definedName>
    <definedName name="sdgeAggEnd" localSheetId="10">#REF!</definedName>
    <definedName name="sdgeAggEnd">#REF!</definedName>
    <definedName name="sdgeMktSector" localSheetId="10">#REF!</definedName>
    <definedName name="sdgeMktSector">#REF!</definedName>
    <definedName name="SDGEPgmSum" localSheetId="10">#REF!</definedName>
    <definedName name="SDGEPgmSum">#REF!</definedName>
    <definedName name="SectorTab">[1]List!$D$3:$E$12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3" i="63" l="1"/>
  <c r="AH53" i="63"/>
  <c r="AG53" i="63"/>
  <c r="B1" i="75"/>
  <c r="M107" i="64"/>
  <c r="N107" i="64"/>
  <c r="O107" i="64"/>
  <c r="P107" i="64"/>
  <c r="Q107" i="64"/>
  <c r="M108" i="64"/>
  <c r="N108" i="64"/>
  <c r="O108" i="64"/>
  <c r="P108" i="64"/>
  <c r="Q108" i="64"/>
  <c r="M109" i="64"/>
  <c r="N109" i="64"/>
  <c r="O109" i="64"/>
  <c r="P109" i="64"/>
  <c r="Q109" i="64"/>
  <c r="M110" i="64"/>
  <c r="N110" i="64"/>
  <c r="O110" i="64"/>
  <c r="P110" i="64"/>
  <c r="Q110" i="64"/>
  <c r="M111" i="64"/>
  <c r="N111" i="64"/>
  <c r="O111" i="64"/>
  <c r="P111" i="64"/>
  <c r="Q111" i="64"/>
  <c r="M112" i="64"/>
  <c r="N112" i="64"/>
  <c r="O112" i="64"/>
  <c r="P112" i="64"/>
  <c r="Q112" i="64"/>
  <c r="M113" i="64"/>
  <c r="N113" i="64"/>
  <c r="O113" i="64"/>
  <c r="P113" i="64"/>
  <c r="Q113" i="64"/>
  <c r="M114" i="64"/>
  <c r="N114" i="64"/>
  <c r="O114" i="64"/>
  <c r="P114" i="64"/>
  <c r="Q114" i="64"/>
  <c r="M115" i="64"/>
  <c r="N115" i="64"/>
  <c r="O115" i="64"/>
  <c r="P115" i="64"/>
  <c r="Q115" i="64"/>
  <c r="M116" i="64"/>
  <c r="N116" i="64"/>
  <c r="O116" i="64"/>
  <c r="P116" i="64"/>
  <c r="Q116" i="64"/>
  <c r="M117" i="64"/>
  <c r="N117" i="64"/>
  <c r="O117" i="64"/>
  <c r="P117" i="64"/>
  <c r="Q117" i="64"/>
  <c r="B1" i="74"/>
  <c r="B2" i="74"/>
  <c r="M59" i="62"/>
  <c r="N59" i="62"/>
  <c r="O59" i="62"/>
  <c r="P59" i="62"/>
  <c r="Q59" i="62"/>
  <c r="M60" i="62"/>
  <c r="N60" i="62"/>
  <c r="O60" i="62"/>
  <c r="P60" i="62"/>
  <c r="Q60" i="62"/>
  <c r="M61" i="62"/>
  <c r="N61" i="62"/>
  <c r="O61" i="62"/>
  <c r="P61" i="62"/>
  <c r="Q61" i="62"/>
  <c r="E62" i="62"/>
  <c r="H62" i="62"/>
  <c r="I62" i="62"/>
  <c r="J62" i="62"/>
  <c r="K62" i="62"/>
  <c r="L62" i="62"/>
  <c r="M62" i="62"/>
  <c r="N62" i="62"/>
  <c r="O62" i="62"/>
  <c r="P62" i="62"/>
  <c r="Q62" i="62"/>
  <c r="E63" i="62"/>
  <c r="H63" i="62"/>
  <c r="I63" i="62"/>
  <c r="J63" i="62"/>
  <c r="K63" i="62"/>
  <c r="L63" i="62"/>
  <c r="M63" i="62"/>
  <c r="N63" i="62"/>
  <c r="O63" i="62"/>
  <c r="P63" i="62"/>
  <c r="Q63" i="62"/>
  <c r="BV134" i="44"/>
  <c r="BV133" i="44"/>
  <c r="BD134" i="44"/>
  <c r="BD133" i="44"/>
  <c r="AL134" i="44"/>
  <c r="AL133" i="44"/>
  <c r="AM130" i="44"/>
  <c r="AM135" i="44"/>
  <c r="AM151" i="44"/>
  <c r="T134" i="44"/>
  <c r="T133" i="44"/>
  <c r="B1" i="73"/>
  <c r="B7" i="73" s="1"/>
  <c r="U16" i="23"/>
  <c r="U15" i="23"/>
  <c r="Q16" i="23"/>
  <c r="Q15" i="23"/>
  <c r="M16" i="23"/>
  <c r="M15" i="23"/>
  <c r="F37" i="49"/>
  <c r="E15" i="23"/>
  <c r="B36" i="71"/>
  <c r="B40" i="71"/>
  <c r="B1" i="71"/>
  <c r="B14" i="71" s="1"/>
  <c r="F45" i="62"/>
  <c r="F46" i="62"/>
  <c r="B1" i="66"/>
  <c r="B1" i="21"/>
  <c r="B21" i="73" l="1"/>
  <c r="B53" i="73"/>
  <c r="B37" i="73"/>
  <c r="B45" i="73"/>
  <c r="B29" i="73"/>
  <c r="AM137" i="44"/>
  <c r="AM141" i="44" s="1"/>
  <c r="B54" i="73"/>
  <c r="B46" i="73"/>
  <c r="B38" i="73"/>
  <c r="B30" i="73"/>
  <c r="B22" i="73"/>
  <c r="B14" i="73"/>
  <c r="B13" i="73"/>
  <c r="B52" i="73"/>
  <c r="B44" i="73"/>
  <c r="B36" i="73"/>
  <c r="B28" i="73"/>
  <c r="B20" i="73"/>
  <c r="B12" i="73"/>
  <c r="B51" i="73"/>
  <c r="B43" i="73"/>
  <c r="B35" i="73"/>
  <c r="B27" i="73"/>
  <c r="B19" i="73"/>
  <c r="B11" i="73"/>
  <c r="B50" i="73"/>
  <c r="B42" i="73"/>
  <c r="B34" i="73"/>
  <c r="B26" i="73"/>
  <c r="B18" i="73"/>
  <c r="B10" i="73"/>
  <c r="B49" i="73"/>
  <c r="B41" i="73"/>
  <c r="B33" i="73"/>
  <c r="B25" i="73"/>
  <c r="B17" i="73"/>
  <c r="B9" i="73"/>
  <c r="B6" i="73"/>
  <c r="B48" i="73"/>
  <c r="B40" i="73"/>
  <c r="B32" i="73"/>
  <c r="B24" i="73"/>
  <c r="B16" i="73"/>
  <c r="B8" i="73"/>
  <c r="B55" i="73"/>
  <c r="B47" i="73"/>
  <c r="B39" i="73"/>
  <c r="B31" i="73"/>
  <c r="B23" i="73"/>
  <c r="B15" i="73"/>
  <c r="B32" i="71"/>
  <c r="B28" i="71"/>
  <c r="B6" i="71"/>
  <c r="B24" i="71"/>
  <c r="B52" i="71"/>
  <c r="B20" i="71"/>
  <c r="B48" i="71"/>
  <c r="B16" i="71"/>
  <c r="B44" i="71"/>
  <c r="B53" i="71"/>
  <c r="B45" i="71"/>
  <c r="B37" i="71"/>
  <c r="B29" i="71"/>
  <c r="B21" i="71"/>
  <c r="B13" i="71"/>
  <c r="B12" i="71"/>
  <c r="B51" i="71"/>
  <c r="B43" i="71"/>
  <c r="B35" i="71"/>
  <c r="B27" i="71"/>
  <c r="B19" i="71"/>
  <c r="B11" i="71"/>
  <c r="B50" i="71"/>
  <c r="B42" i="71"/>
  <c r="B34" i="71"/>
  <c r="B26" i="71"/>
  <c r="B18" i="71"/>
  <c r="B10" i="71"/>
  <c r="B49" i="71"/>
  <c r="B41" i="71"/>
  <c r="B33" i="71"/>
  <c r="B25" i="71"/>
  <c r="B17" i="71"/>
  <c r="B9" i="71"/>
  <c r="B8" i="71"/>
  <c r="B55" i="71"/>
  <c r="B47" i="71"/>
  <c r="B39" i="71"/>
  <c r="B31" i="71"/>
  <c r="B23" i="71"/>
  <c r="B15" i="71"/>
  <c r="B7" i="71"/>
  <c r="B54" i="71"/>
  <c r="B46" i="71"/>
  <c r="B38" i="71"/>
  <c r="B30" i="71"/>
  <c r="B22" i="71"/>
  <c r="B1" i="57" l="1"/>
  <c r="X18" i="23"/>
  <c r="W18" i="23"/>
  <c r="V18" i="23"/>
  <c r="AF66" i="43"/>
  <c r="AB66" i="43"/>
  <c r="X66" i="43"/>
  <c r="T66" i="43"/>
  <c r="P66" i="43"/>
  <c r="L66" i="43"/>
  <c r="Q57" i="64"/>
  <c r="Q58" i="64"/>
  <c r="Q59" i="64"/>
  <c r="Q60" i="64"/>
  <c r="Q61" i="64"/>
  <c r="Q62" i="64"/>
  <c r="Q63" i="64"/>
  <c r="Q64" i="64"/>
  <c r="Q65" i="64"/>
  <c r="Q66" i="64"/>
  <c r="Q67" i="64"/>
  <c r="Q69" i="64"/>
  <c r="Q70" i="64"/>
  <c r="Q71" i="64"/>
  <c r="Q72" i="64"/>
  <c r="Q73" i="64"/>
  <c r="Q74" i="64"/>
  <c r="Q75" i="64"/>
  <c r="Q76" i="64"/>
  <c r="Q77" i="64"/>
  <c r="Q78" i="64"/>
  <c r="Q79" i="64"/>
  <c r="Q81" i="64"/>
  <c r="Q82" i="64"/>
  <c r="Q83" i="64"/>
  <c r="Q84" i="64"/>
  <c r="Q85" i="64"/>
  <c r="Q86" i="64"/>
  <c r="Q87" i="64"/>
  <c r="Q88" i="64"/>
  <c r="Q89" i="64"/>
  <c r="Q90" i="64"/>
  <c r="Q91" i="64"/>
  <c r="Q93" i="64"/>
  <c r="Q94" i="64"/>
  <c r="Q95" i="64"/>
  <c r="Q96" i="64"/>
  <c r="Q97" i="64"/>
  <c r="Q98" i="64"/>
  <c r="Q99" i="64"/>
  <c r="Q100" i="64"/>
  <c r="Q101" i="64"/>
  <c r="Q102" i="64"/>
  <c r="Q103" i="64"/>
  <c r="Q9" i="64"/>
  <c r="Q10" i="64"/>
  <c r="Q11" i="64"/>
  <c r="Q12" i="64"/>
  <c r="Q13" i="64"/>
  <c r="Q14" i="64"/>
  <c r="Q15" i="64"/>
  <c r="Q16" i="64"/>
  <c r="Q17" i="64"/>
  <c r="Q18" i="64"/>
  <c r="Q19" i="64"/>
  <c r="Q21" i="64"/>
  <c r="Q22" i="64"/>
  <c r="Q23" i="64"/>
  <c r="Q24" i="64"/>
  <c r="Q25" i="64"/>
  <c r="Q26" i="64"/>
  <c r="Q27" i="64"/>
  <c r="Q28" i="64"/>
  <c r="Q29" i="64"/>
  <c r="Q30" i="64"/>
  <c r="Q31" i="64"/>
  <c r="Q33" i="64"/>
  <c r="Q34" i="64"/>
  <c r="Q35" i="64"/>
  <c r="Q36" i="64"/>
  <c r="Q37" i="64"/>
  <c r="Q38" i="64"/>
  <c r="Q39" i="64"/>
  <c r="Q40" i="64"/>
  <c r="Q41" i="64"/>
  <c r="Q42" i="64"/>
  <c r="Q43" i="64"/>
  <c r="Q45" i="64"/>
  <c r="Q46" i="64"/>
  <c r="Q47" i="64"/>
  <c r="Q48" i="64"/>
  <c r="Q49" i="64"/>
  <c r="Q50" i="64"/>
  <c r="Q51" i="64"/>
  <c r="Q52" i="64"/>
  <c r="Q53" i="64"/>
  <c r="Q54" i="64"/>
  <c r="Q55" i="64"/>
  <c r="Q33" i="62"/>
  <c r="Q34" i="62"/>
  <c r="Q35" i="62"/>
  <c r="Q39" i="62"/>
  <c r="Q40" i="62"/>
  <c r="Q41" i="62"/>
  <c r="Q45" i="62"/>
  <c r="Q46" i="62"/>
  <c r="Q47" i="62"/>
  <c r="Q51" i="62"/>
  <c r="Q52" i="62"/>
  <c r="Q53" i="62"/>
  <c r="Q9" i="62"/>
  <c r="Q10" i="62"/>
  <c r="Q11" i="62"/>
  <c r="Q15" i="62"/>
  <c r="Q16" i="62"/>
  <c r="Q17" i="62"/>
  <c r="Q21" i="62"/>
  <c r="Q22" i="62"/>
  <c r="Q23" i="62"/>
  <c r="Q27" i="62"/>
  <c r="Q28" i="62"/>
  <c r="Q29" i="62"/>
  <c r="AZ63" i="63"/>
  <c r="AZ38" i="63"/>
  <c r="AZ53" i="63" s="1"/>
  <c r="AO63" i="63"/>
  <c r="AO38" i="63"/>
  <c r="AO53" i="63" s="1"/>
  <c r="AD63" i="63"/>
  <c r="AD38" i="63"/>
  <c r="AD53" i="63" s="1"/>
  <c r="S63" i="63"/>
  <c r="S38" i="63"/>
  <c r="S53" i="63" s="1"/>
  <c r="CH151" i="44"/>
  <c r="CH130" i="44"/>
  <c r="BP151" i="44"/>
  <c r="BP130" i="44"/>
  <c r="AX151" i="44"/>
  <c r="AX130" i="44"/>
  <c r="AF151" i="44"/>
  <c r="AF130" i="44"/>
  <c r="AF137" i="44" s="1"/>
  <c r="AF141" i="44" s="1"/>
  <c r="Q68" i="64" l="1"/>
  <c r="Q80" i="64"/>
  <c r="Q104" i="64"/>
  <c r="Q92" i="64"/>
  <c r="Q20" i="62"/>
  <c r="Q32" i="62"/>
  <c r="Q26" i="62"/>
  <c r="Q56" i="62"/>
  <c r="Q38" i="62"/>
  <c r="Q50" i="62"/>
  <c r="Q14" i="62"/>
  <c r="Q44" i="62"/>
  <c r="Q56" i="64"/>
  <c r="Q20" i="64"/>
  <c r="Q32" i="64"/>
  <c r="Q105" i="64" s="1"/>
  <c r="Q44" i="64"/>
  <c r="AZ45" i="63"/>
  <c r="AO45" i="63"/>
  <c r="AD45" i="63"/>
  <c r="S45" i="63"/>
  <c r="CH137" i="44"/>
  <c r="CH141" i="44" s="1"/>
  <c r="BP137" i="44"/>
  <c r="BP141" i="44" s="1"/>
  <c r="AX137" i="44"/>
  <c r="AX141" i="44" s="1"/>
  <c r="Q64" i="62" l="1"/>
  <c r="Q65" i="62" s="1"/>
  <c r="Q118" i="64"/>
  <c r="Q119" i="64" s="1"/>
  <c r="Q57" i="62"/>
  <c r="T8" i="23"/>
  <c r="P8" i="23"/>
  <c r="L8" i="23"/>
  <c r="H8" i="23"/>
  <c r="AP38" i="55"/>
  <c r="AX43" i="55"/>
  <c r="AW43" i="55"/>
  <c r="AV43" i="55"/>
  <c r="AU43" i="55"/>
  <c r="AT43" i="55"/>
  <c r="AS43" i="55"/>
  <c r="AR43" i="55"/>
  <c r="AQ43" i="55"/>
  <c r="AP43" i="55"/>
  <c r="AO43" i="55"/>
  <c r="AN43" i="55"/>
  <c r="AM43" i="55"/>
  <c r="AL43" i="55"/>
  <c r="AK43" i="55"/>
  <c r="AJ43" i="55"/>
  <c r="AI43" i="55"/>
  <c r="AH43" i="55"/>
  <c r="AG43" i="55"/>
  <c r="AF43" i="55"/>
  <c r="AE43" i="55"/>
  <c r="AD43" i="55"/>
  <c r="AC43" i="55"/>
  <c r="AB43" i="55"/>
  <c r="AA43" i="55"/>
  <c r="AX42" i="55"/>
  <c r="AW42" i="55"/>
  <c r="AV42" i="55"/>
  <c r="AU42" i="55"/>
  <c r="AT42" i="55"/>
  <c r="AS42" i="55"/>
  <c r="AR42" i="55"/>
  <c r="AQ42" i="55"/>
  <c r="AP42" i="55"/>
  <c r="AO42" i="55"/>
  <c r="AN42" i="55"/>
  <c r="AM42" i="55"/>
  <c r="AL42" i="55"/>
  <c r="AK42" i="55"/>
  <c r="AJ42" i="55"/>
  <c r="AI42" i="55"/>
  <c r="AH42" i="55"/>
  <c r="AG42" i="55"/>
  <c r="AF42" i="55"/>
  <c r="AE42" i="55"/>
  <c r="AD42" i="55"/>
  <c r="AC42" i="55"/>
  <c r="AB42" i="55"/>
  <c r="AA42" i="55"/>
  <c r="AX41" i="55"/>
  <c r="AW41" i="55"/>
  <c r="AV41" i="55"/>
  <c r="AU41" i="55"/>
  <c r="AT41" i="55"/>
  <c r="AS41" i="55"/>
  <c r="AR41" i="55"/>
  <c r="AQ41" i="55"/>
  <c r="AP41" i="55"/>
  <c r="AO41" i="55"/>
  <c r="AN41" i="55"/>
  <c r="AM41" i="55"/>
  <c r="AL41" i="55"/>
  <c r="AK41" i="55"/>
  <c r="AJ41" i="55"/>
  <c r="AI41" i="55"/>
  <c r="AH41" i="55"/>
  <c r="AG41" i="55"/>
  <c r="AF41" i="55"/>
  <c r="AE41" i="55"/>
  <c r="AD41" i="55"/>
  <c r="AC41" i="55"/>
  <c r="AB41" i="55"/>
  <c r="AA41" i="55"/>
  <c r="AX40" i="55"/>
  <c r="AW40" i="55"/>
  <c r="AV40" i="55"/>
  <c r="AU40" i="55"/>
  <c r="AT40" i="55"/>
  <c r="AS40" i="55"/>
  <c r="AR40" i="55"/>
  <c r="AQ40" i="55"/>
  <c r="AP40" i="55"/>
  <c r="AO40" i="55"/>
  <c r="AN40" i="55"/>
  <c r="AM40" i="55"/>
  <c r="AL40" i="55"/>
  <c r="AK40" i="55"/>
  <c r="AJ40" i="55"/>
  <c r="AI40" i="55"/>
  <c r="AH40" i="55"/>
  <c r="AG40" i="55"/>
  <c r="AF40" i="55"/>
  <c r="AE40" i="55"/>
  <c r="AD40" i="55"/>
  <c r="AC40" i="55"/>
  <c r="AB40" i="55"/>
  <c r="AA40" i="55"/>
  <c r="AX39" i="55"/>
  <c r="AW39" i="55"/>
  <c r="AV39" i="55"/>
  <c r="AU39" i="55"/>
  <c r="AT39" i="55"/>
  <c r="AS39" i="55"/>
  <c r="AR39" i="55"/>
  <c r="AQ39" i="55"/>
  <c r="AP39" i="55"/>
  <c r="AO39" i="55"/>
  <c r="AN39" i="55"/>
  <c r="AM39" i="55"/>
  <c r="AL39" i="55"/>
  <c r="AK39" i="55"/>
  <c r="AJ39" i="55"/>
  <c r="AI39" i="55"/>
  <c r="AH39" i="55"/>
  <c r="AG39" i="55"/>
  <c r="AF39" i="55"/>
  <c r="AE39" i="55"/>
  <c r="AD39" i="55"/>
  <c r="AC39" i="55"/>
  <c r="AB39" i="55"/>
  <c r="AA39" i="55"/>
  <c r="AX38" i="55"/>
  <c r="AW38" i="55"/>
  <c r="AV38" i="55"/>
  <c r="AU38" i="55"/>
  <c r="AT38" i="55"/>
  <c r="AS38" i="55"/>
  <c r="AR38" i="55"/>
  <c r="AQ38" i="55"/>
  <c r="AO38" i="55"/>
  <c r="AN38" i="55"/>
  <c r="AM38" i="55"/>
  <c r="AL38" i="55"/>
  <c r="AK38" i="55"/>
  <c r="AJ38" i="55"/>
  <c r="AI38" i="55"/>
  <c r="AH38" i="55"/>
  <c r="AG38" i="55"/>
  <c r="AF38" i="55"/>
  <c r="AE38" i="55"/>
  <c r="AD38" i="55"/>
  <c r="AC38" i="55"/>
  <c r="AB38" i="55"/>
  <c r="AA38" i="55"/>
  <c r="AX37" i="55"/>
  <c r="AW37" i="55"/>
  <c r="AV37" i="55"/>
  <c r="AU37" i="55"/>
  <c r="AT37" i="55"/>
  <c r="AS37" i="55"/>
  <c r="AR37" i="55"/>
  <c r="AQ37" i="55"/>
  <c r="AP37" i="55"/>
  <c r="AO37" i="55"/>
  <c r="AN37" i="55"/>
  <c r="AM37" i="55"/>
  <c r="AL37" i="55"/>
  <c r="AK37" i="55"/>
  <c r="AJ37" i="55"/>
  <c r="AI37" i="55"/>
  <c r="AH37" i="55"/>
  <c r="AG37" i="55"/>
  <c r="AF37" i="55"/>
  <c r="AE37" i="55"/>
  <c r="AD37" i="55"/>
  <c r="AC37" i="55"/>
  <c r="AB37" i="55"/>
  <c r="AA37" i="55"/>
  <c r="AX36" i="55"/>
  <c r="AW36" i="55"/>
  <c r="AV36" i="55"/>
  <c r="AU36" i="55"/>
  <c r="AT36" i="55"/>
  <c r="AS36" i="55"/>
  <c r="AR36" i="55"/>
  <c r="AQ36" i="55"/>
  <c r="AP36" i="55"/>
  <c r="AO36" i="55"/>
  <c r="AN36" i="55"/>
  <c r="AM36" i="55"/>
  <c r="AL36" i="55"/>
  <c r="AK36" i="55"/>
  <c r="AJ36" i="55"/>
  <c r="AI36" i="55"/>
  <c r="AH36" i="55"/>
  <c r="AG36" i="55"/>
  <c r="AF36" i="55"/>
  <c r="AE36" i="55"/>
  <c r="AD36" i="55"/>
  <c r="AC36" i="55"/>
  <c r="AB36" i="55"/>
  <c r="AA36" i="55"/>
  <c r="AX35" i="55"/>
  <c r="AW35" i="55"/>
  <c r="AV35" i="55"/>
  <c r="AU35" i="55"/>
  <c r="AT35" i="55"/>
  <c r="AS35" i="55"/>
  <c r="AR35" i="55"/>
  <c r="AQ35" i="55"/>
  <c r="AP35" i="55"/>
  <c r="AO35" i="55"/>
  <c r="AN35" i="55"/>
  <c r="AM35" i="55"/>
  <c r="AL35" i="55"/>
  <c r="AK35" i="55"/>
  <c r="AJ35" i="55"/>
  <c r="AI35" i="55"/>
  <c r="AH35" i="55"/>
  <c r="AG35" i="55"/>
  <c r="AF35" i="55"/>
  <c r="AE35" i="55"/>
  <c r="AD35" i="55"/>
  <c r="AC35" i="55"/>
  <c r="AB35" i="55"/>
  <c r="AA35" i="55"/>
  <c r="AX29" i="55"/>
  <c r="AW29" i="55"/>
  <c r="AV29" i="55"/>
  <c r="AU29" i="55"/>
  <c r="AT29" i="55"/>
  <c r="AS29" i="55"/>
  <c r="AR29" i="55"/>
  <c r="AQ29" i="55"/>
  <c r="AP29" i="55"/>
  <c r="AO29" i="55"/>
  <c r="AN29" i="55"/>
  <c r="AM29" i="55"/>
  <c r="AL29" i="55"/>
  <c r="AK29" i="55"/>
  <c r="AJ29" i="55"/>
  <c r="AI29" i="55"/>
  <c r="AH29" i="55"/>
  <c r="AG29" i="55"/>
  <c r="AF29" i="55"/>
  <c r="AE29" i="55"/>
  <c r="AD29" i="55"/>
  <c r="AC29" i="55"/>
  <c r="AB29" i="55"/>
  <c r="AA29" i="55"/>
  <c r="Z29" i="55"/>
  <c r="Y29" i="55"/>
  <c r="X29" i="55"/>
  <c r="W29" i="55"/>
  <c r="V29" i="55"/>
  <c r="AX28" i="55"/>
  <c r="AW28" i="55"/>
  <c r="AV28" i="55"/>
  <c r="AU28" i="55"/>
  <c r="AT28" i="55"/>
  <c r="AS28" i="55"/>
  <c r="AR28" i="55"/>
  <c r="AQ28" i="55"/>
  <c r="AP28" i="55"/>
  <c r="AO28" i="55"/>
  <c r="AN28" i="55"/>
  <c r="AM28" i="55"/>
  <c r="AL28" i="55"/>
  <c r="AK28" i="55"/>
  <c r="AJ28" i="55"/>
  <c r="AI28" i="55"/>
  <c r="AH28" i="55"/>
  <c r="AG28" i="55"/>
  <c r="AF28" i="55"/>
  <c r="AE28" i="55"/>
  <c r="AD28" i="55"/>
  <c r="AC28" i="55"/>
  <c r="AB28" i="55"/>
  <c r="AA28" i="55"/>
  <c r="Z28" i="55"/>
  <c r="Y28" i="55"/>
  <c r="X28" i="55"/>
  <c r="W28" i="55"/>
  <c r="V28" i="55"/>
  <c r="AX27" i="55"/>
  <c r="AW27" i="55"/>
  <c r="AV27" i="55"/>
  <c r="AU27" i="55"/>
  <c r="AT27" i="55"/>
  <c r="AS27" i="55"/>
  <c r="AR27" i="55"/>
  <c r="AQ27" i="55"/>
  <c r="AP27" i="55"/>
  <c r="AO27" i="55"/>
  <c r="AN27" i="55"/>
  <c r="AM27" i="55"/>
  <c r="AL27" i="55"/>
  <c r="AK27" i="55"/>
  <c r="AJ27" i="55"/>
  <c r="AI27" i="55"/>
  <c r="AH27" i="55"/>
  <c r="AG27" i="55"/>
  <c r="AF27" i="55"/>
  <c r="AE27" i="55"/>
  <c r="AD27" i="55"/>
  <c r="AC27" i="55"/>
  <c r="AB27" i="55"/>
  <c r="AA27" i="55"/>
  <c r="Z27" i="55"/>
  <c r="Y27" i="55"/>
  <c r="X27" i="55"/>
  <c r="W27" i="55"/>
  <c r="V27" i="55"/>
  <c r="AX26" i="55"/>
  <c r="AW26" i="55"/>
  <c r="AV26" i="55"/>
  <c r="AU26" i="55"/>
  <c r="AT26" i="55"/>
  <c r="AS26" i="55"/>
  <c r="AR26" i="55"/>
  <c r="AQ26" i="55"/>
  <c r="AP26" i="55"/>
  <c r="AO26" i="55"/>
  <c r="AN26" i="55"/>
  <c r="AM26" i="55"/>
  <c r="AL26" i="55"/>
  <c r="AK26" i="55"/>
  <c r="AJ26" i="55"/>
  <c r="AI26" i="55"/>
  <c r="AH26" i="55"/>
  <c r="AG26" i="55"/>
  <c r="AF26" i="55"/>
  <c r="AE26" i="55"/>
  <c r="AD26" i="55"/>
  <c r="AC26" i="55"/>
  <c r="AB26" i="55"/>
  <c r="AA26" i="55"/>
  <c r="Z26" i="55"/>
  <c r="Y26" i="55"/>
  <c r="X26" i="55"/>
  <c r="W26" i="55"/>
  <c r="V26" i="55"/>
  <c r="AX25" i="55"/>
  <c r="AW25" i="55"/>
  <c r="AV25" i="55"/>
  <c r="AU25" i="55"/>
  <c r="AT25" i="55"/>
  <c r="AS25" i="55"/>
  <c r="AR25" i="55"/>
  <c r="AQ25" i="55"/>
  <c r="AP25" i="55"/>
  <c r="AO25" i="55"/>
  <c r="AN25" i="55"/>
  <c r="AM25" i="55"/>
  <c r="AL25" i="55"/>
  <c r="AK25" i="55"/>
  <c r="AJ25" i="55"/>
  <c r="AI25" i="55"/>
  <c r="AH25" i="55"/>
  <c r="AG25" i="55"/>
  <c r="AF25" i="55"/>
  <c r="AE25" i="55"/>
  <c r="AD25" i="55"/>
  <c r="AC25" i="55"/>
  <c r="AB25" i="55"/>
  <c r="AA25" i="55"/>
  <c r="Z25" i="55"/>
  <c r="Y25" i="55"/>
  <c r="X25" i="55"/>
  <c r="W25" i="55"/>
  <c r="V25" i="55"/>
  <c r="AX24" i="55"/>
  <c r="AW24" i="55"/>
  <c r="AV24" i="55"/>
  <c r="AU24" i="55"/>
  <c r="AT24"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V24" i="55"/>
  <c r="AX23" i="55"/>
  <c r="AW23" i="55"/>
  <c r="AV23" i="55"/>
  <c r="AU23" i="55"/>
  <c r="AT23" i="55"/>
  <c r="AS23" i="55"/>
  <c r="AR23" i="55"/>
  <c r="AQ23" i="55"/>
  <c r="AP23" i="55"/>
  <c r="AO23" i="55"/>
  <c r="AN23" i="55"/>
  <c r="AM23" i="55"/>
  <c r="AL23" i="55"/>
  <c r="AK23" i="55"/>
  <c r="AJ23" i="55"/>
  <c r="AI23" i="55"/>
  <c r="AH23" i="55"/>
  <c r="AG23" i="55"/>
  <c r="AF23" i="55"/>
  <c r="AE23" i="55"/>
  <c r="AD23" i="55"/>
  <c r="AC23" i="55"/>
  <c r="AB23" i="55"/>
  <c r="AA23" i="55"/>
  <c r="Z23" i="55"/>
  <c r="Y23" i="55"/>
  <c r="X23" i="55"/>
  <c r="W23" i="55"/>
  <c r="V23" i="55"/>
  <c r="AX22" i="55"/>
  <c r="AW22" i="55"/>
  <c r="AV22" i="55"/>
  <c r="AU22" i="55"/>
  <c r="AT22" i="55"/>
  <c r="AS22" i="55"/>
  <c r="AR22" i="55"/>
  <c r="AQ22" i="55"/>
  <c r="AP22" i="55"/>
  <c r="AO22" i="55"/>
  <c r="AN22" i="55"/>
  <c r="AM22" i="55"/>
  <c r="AL22" i="55"/>
  <c r="AK22" i="55"/>
  <c r="AJ22" i="55"/>
  <c r="AI22" i="55"/>
  <c r="AH22" i="55"/>
  <c r="AG22" i="55"/>
  <c r="AF22" i="55"/>
  <c r="AE22" i="55"/>
  <c r="AD22" i="55"/>
  <c r="AC22" i="55"/>
  <c r="AB22" i="55"/>
  <c r="AA22" i="55"/>
  <c r="Z22" i="55"/>
  <c r="Y22" i="55"/>
  <c r="X22" i="55"/>
  <c r="W22" i="55"/>
  <c r="V22" i="55"/>
  <c r="AX21" i="55"/>
  <c r="AW21" i="55"/>
  <c r="AV21" i="55"/>
  <c r="AU21" i="55"/>
  <c r="AT21" i="55"/>
  <c r="AS21" i="55"/>
  <c r="AR21" i="55"/>
  <c r="AQ21" i="55"/>
  <c r="AP21" i="55"/>
  <c r="AO21" i="55"/>
  <c r="AN21" i="55"/>
  <c r="AM21" i="55"/>
  <c r="AL21" i="55"/>
  <c r="AK21" i="55"/>
  <c r="AJ21" i="55"/>
  <c r="AI21" i="55"/>
  <c r="AH21" i="55"/>
  <c r="AG21" i="55"/>
  <c r="AF21" i="55"/>
  <c r="AE21" i="55"/>
  <c r="AD21" i="55"/>
  <c r="AC21" i="55"/>
  <c r="AB21" i="55"/>
  <c r="AA21" i="55"/>
  <c r="Z21" i="55"/>
  <c r="Y21" i="55"/>
  <c r="X21" i="55"/>
  <c r="W21" i="55"/>
  <c r="V21" i="55"/>
  <c r="AX15" i="55"/>
  <c r="AW15" i="55"/>
  <c r="AV15" i="55"/>
  <c r="AU15" i="55"/>
  <c r="AT15" i="55"/>
  <c r="AS15" i="55"/>
  <c r="AR15" i="55"/>
  <c r="AQ15" i="55"/>
  <c r="AP15" i="55"/>
  <c r="AO15" i="55"/>
  <c r="AN15" i="55"/>
  <c r="AM15" i="55"/>
  <c r="AL15" i="55"/>
  <c r="AK15" i="55"/>
  <c r="AJ15" i="55"/>
  <c r="AI15" i="55"/>
  <c r="AH15" i="55"/>
  <c r="AG15" i="55"/>
  <c r="AX14" i="55"/>
  <c r="AW14" i="55"/>
  <c r="AV14" i="55"/>
  <c r="AU14" i="55"/>
  <c r="AT14" i="55"/>
  <c r="AS14" i="55"/>
  <c r="AR14" i="55"/>
  <c r="AQ14" i="55"/>
  <c r="AP14" i="55"/>
  <c r="AO14" i="55"/>
  <c r="AN14" i="55"/>
  <c r="AM14" i="55"/>
  <c r="AL14" i="55"/>
  <c r="AK14" i="55"/>
  <c r="AJ14" i="55"/>
  <c r="AI14" i="55"/>
  <c r="AH14" i="55"/>
  <c r="AG14" i="55"/>
  <c r="AX13" i="55"/>
  <c r="AW13" i="55"/>
  <c r="AV13" i="55"/>
  <c r="AU13" i="55"/>
  <c r="AT13" i="55"/>
  <c r="AS13" i="55"/>
  <c r="AR13" i="55"/>
  <c r="AQ13" i="55"/>
  <c r="AP13" i="55"/>
  <c r="AO13" i="55"/>
  <c r="AN13" i="55"/>
  <c r="AM13" i="55"/>
  <c r="AL13" i="55"/>
  <c r="AK13" i="55"/>
  <c r="AJ13" i="55"/>
  <c r="AI13" i="55"/>
  <c r="AH13" i="55"/>
  <c r="AG13" i="55"/>
  <c r="AX12" i="55"/>
  <c r="AW12" i="55"/>
  <c r="AV12" i="55"/>
  <c r="AU12" i="55"/>
  <c r="AT12" i="55"/>
  <c r="AS12" i="55"/>
  <c r="AR12" i="55"/>
  <c r="AQ12" i="55"/>
  <c r="AP12" i="55"/>
  <c r="AO12" i="55"/>
  <c r="AN12" i="55"/>
  <c r="AM12" i="55"/>
  <c r="AL12" i="55"/>
  <c r="AK12" i="55"/>
  <c r="AJ12" i="55"/>
  <c r="AI12" i="55"/>
  <c r="AH12" i="55"/>
  <c r="AG12" i="55"/>
  <c r="AX11" i="55"/>
  <c r="AW11" i="55"/>
  <c r="AV11" i="55"/>
  <c r="AU11" i="55"/>
  <c r="AT11" i="55"/>
  <c r="AS11" i="55"/>
  <c r="AR11" i="55"/>
  <c r="AQ11" i="55"/>
  <c r="AP11" i="55"/>
  <c r="AO11" i="55"/>
  <c r="AN11" i="55"/>
  <c r="AM11" i="55"/>
  <c r="AL11" i="55"/>
  <c r="AK11" i="55"/>
  <c r="AJ11" i="55"/>
  <c r="AI11" i="55"/>
  <c r="AH11" i="55"/>
  <c r="AG11" i="55"/>
  <c r="AX10" i="55"/>
  <c r="AW10" i="55"/>
  <c r="AV10" i="55"/>
  <c r="AU10" i="55"/>
  <c r="AT10" i="55"/>
  <c r="AS10" i="55"/>
  <c r="AR10" i="55"/>
  <c r="AQ10" i="55"/>
  <c r="AP10" i="55"/>
  <c r="AO10" i="55"/>
  <c r="AN10" i="55"/>
  <c r="AM10" i="55"/>
  <c r="AL10" i="55"/>
  <c r="AK10" i="55"/>
  <c r="AJ10" i="55"/>
  <c r="AI10" i="55"/>
  <c r="AH10" i="55"/>
  <c r="AG10" i="55"/>
  <c r="AX9" i="55"/>
  <c r="AW9" i="55"/>
  <c r="AV9" i="55"/>
  <c r="AU9" i="55"/>
  <c r="AT9" i="55"/>
  <c r="AS9" i="55"/>
  <c r="AR9" i="55"/>
  <c r="AQ9" i="55"/>
  <c r="AP9" i="55"/>
  <c r="AO9" i="55"/>
  <c r="AN9" i="55"/>
  <c r="AM9" i="55"/>
  <c r="AL9" i="55"/>
  <c r="AK9" i="55"/>
  <c r="AJ9" i="55"/>
  <c r="AI9" i="55"/>
  <c r="AH9" i="55"/>
  <c r="AG9" i="55"/>
  <c r="AX8" i="55"/>
  <c r="AW8" i="55"/>
  <c r="AV8" i="55"/>
  <c r="AU8" i="55"/>
  <c r="AT8" i="55"/>
  <c r="AS8" i="55"/>
  <c r="AR8" i="55"/>
  <c r="AQ8" i="55"/>
  <c r="AP8" i="55"/>
  <c r="AO8" i="55"/>
  <c r="AN8" i="55"/>
  <c r="AM8" i="55"/>
  <c r="AL8" i="55"/>
  <c r="AK8" i="55"/>
  <c r="AJ8" i="55"/>
  <c r="AI8" i="55"/>
  <c r="AH8" i="55"/>
  <c r="AG8" i="55"/>
  <c r="AX7" i="55"/>
  <c r="AW7" i="55"/>
  <c r="AV7" i="55"/>
  <c r="AU7" i="55"/>
  <c r="AT7" i="55"/>
  <c r="AS7" i="55"/>
  <c r="AR7" i="55"/>
  <c r="AQ7" i="55"/>
  <c r="AP7" i="55"/>
  <c r="AO7" i="55"/>
  <c r="AN7" i="55"/>
  <c r="AM7" i="55"/>
  <c r="AL7" i="55"/>
  <c r="AK7" i="55"/>
  <c r="AJ7" i="55"/>
  <c r="AI7" i="55"/>
  <c r="AH7" i="55"/>
  <c r="AG7" i="55"/>
  <c r="AF15" i="55"/>
  <c r="AE15" i="55"/>
  <c r="AD15" i="55"/>
  <c r="AC15" i="55"/>
  <c r="AB15" i="55"/>
  <c r="AA15" i="55"/>
  <c r="AF14" i="55"/>
  <c r="AE14" i="55"/>
  <c r="AD14" i="55"/>
  <c r="AC14" i="55"/>
  <c r="AB14" i="55"/>
  <c r="AA14" i="55"/>
  <c r="AF13" i="55"/>
  <c r="AE13" i="55"/>
  <c r="AD13" i="55"/>
  <c r="AC13" i="55"/>
  <c r="AB13" i="55"/>
  <c r="AA13" i="55"/>
  <c r="AF12" i="55"/>
  <c r="AE12" i="55"/>
  <c r="AD12" i="55"/>
  <c r="AC12" i="55"/>
  <c r="AB12" i="55"/>
  <c r="AA12" i="55"/>
  <c r="AF11" i="55"/>
  <c r="AE11" i="55"/>
  <c r="AD11" i="55"/>
  <c r="AC11" i="55"/>
  <c r="AB11" i="55"/>
  <c r="AA11" i="55"/>
  <c r="AF10" i="55"/>
  <c r="AE10" i="55"/>
  <c r="AD10" i="55"/>
  <c r="AC10" i="55"/>
  <c r="AB10" i="55"/>
  <c r="AA10" i="55"/>
  <c r="AF9" i="55"/>
  <c r="AE9" i="55"/>
  <c r="AD9" i="55"/>
  <c r="AC9" i="55"/>
  <c r="AB9" i="55"/>
  <c r="AA9" i="55"/>
  <c r="AF8" i="55"/>
  <c r="AE8" i="55"/>
  <c r="AD8" i="55"/>
  <c r="AC8" i="55"/>
  <c r="AB8" i="55"/>
  <c r="AA8" i="55"/>
  <c r="AF7" i="55"/>
  <c r="AE7" i="55"/>
  <c r="AD7" i="55"/>
  <c r="AC7" i="55"/>
  <c r="AB7" i="55"/>
  <c r="AA7" i="55"/>
  <c r="Z43" i="55"/>
  <c r="Y43" i="55"/>
  <c r="X43" i="55"/>
  <c r="W43" i="55"/>
  <c r="V43" i="55"/>
  <c r="U43" i="55"/>
  <c r="T43" i="55"/>
  <c r="S43" i="55"/>
  <c r="R43" i="55"/>
  <c r="Q43" i="55"/>
  <c r="P43" i="55"/>
  <c r="O43" i="55"/>
  <c r="N43" i="55"/>
  <c r="M43" i="55"/>
  <c r="L43" i="55"/>
  <c r="K43" i="55"/>
  <c r="J43" i="55"/>
  <c r="I43" i="55"/>
  <c r="H43" i="55"/>
  <c r="G43" i="55"/>
  <c r="F43" i="55"/>
  <c r="E43" i="55"/>
  <c r="D43" i="55"/>
  <c r="C43" i="55"/>
  <c r="Z42" i="55"/>
  <c r="Y42" i="55"/>
  <c r="X42" i="55"/>
  <c r="W42" i="55"/>
  <c r="V42" i="55"/>
  <c r="U42" i="55"/>
  <c r="T42" i="55"/>
  <c r="S42" i="55"/>
  <c r="R42" i="55"/>
  <c r="Q42" i="55"/>
  <c r="P42" i="55"/>
  <c r="O42" i="55"/>
  <c r="N42" i="55"/>
  <c r="M42" i="55"/>
  <c r="L42" i="55"/>
  <c r="K42" i="55"/>
  <c r="J42" i="55"/>
  <c r="I42" i="55"/>
  <c r="H42" i="55"/>
  <c r="G42" i="55"/>
  <c r="F42" i="55"/>
  <c r="E42" i="55"/>
  <c r="D42" i="55"/>
  <c r="C42" i="55"/>
  <c r="Z41" i="55"/>
  <c r="Y41" i="55"/>
  <c r="X41" i="55"/>
  <c r="W41" i="55"/>
  <c r="V41" i="55"/>
  <c r="U41" i="55"/>
  <c r="T41" i="55"/>
  <c r="S41" i="55"/>
  <c r="R41" i="55"/>
  <c r="Q41" i="55"/>
  <c r="P41" i="55"/>
  <c r="O41" i="55"/>
  <c r="N41" i="55"/>
  <c r="M41" i="55"/>
  <c r="L41" i="55"/>
  <c r="K41" i="55"/>
  <c r="J41" i="55"/>
  <c r="I41" i="55"/>
  <c r="H41" i="55"/>
  <c r="G41" i="55"/>
  <c r="F41" i="55"/>
  <c r="E41" i="55"/>
  <c r="D41" i="55"/>
  <c r="C41" i="55"/>
  <c r="Z40" i="55"/>
  <c r="Y40" i="55"/>
  <c r="X40" i="55"/>
  <c r="W40" i="55"/>
  <c r="V40" i="55"/>
  <c r="U40" i="55"/>
  <c r="T40" i="55"/>
  <c r="S40" i="55"/>
  <c r="R40" i="55"/>
  <c r="Q40" i="55"/>
  <c r="P40" i="55"/>
  <c r="O40" i="55"/>
  <c r="N40" i="55"/>
  <c r="M40" i="55"/>
  <c r="L40" i="55"/>
  <c r="K40" i="55"/>
  <c r="J40" i="55"/>
  <c r="I40" i="55"/>
  <c r="H40" i="55"/>
  <c r="G40" i="55"/>
  <c r="F40" i="55"/>
  <c r="E40" i="55"/>
  <c r="D40" i="55"/>
  <c r="C40" i="55"/>
  <c r="Z39" i="55"/>
  <c r="Y39" i="55"/>
  <c r="X39" i="55"/>
  <c r="W39" i="55"/>
  <c r="V39" i="55"/>
  <c r="U39" i="55"/>
  <c r="T39" i="55"/>
  <c r="S39" i="55"/>
  <c r="R39" i="55"/>
  <c r="Q39" i="55"/>
  <c r="P39" i="55"/>
  <c r="O39" i="55"/>
  <c r="N39" i="55"/>
  <c r="M39" i="55"/>
  <c r="L39" i="55"/>
  <c r="K39" i="55"/>
  <c r="J39" i="55"/>
  <c r="I39" i="55"/>
  <c r="H39" i="55"/>
  <c r="G39" i="55"/>
  <c r="F39" i="55"/>
  <c r="E39" i="55"/>
  <c r="D39" i="55"/>
  <c r="C39" i="55"/>
  <c r="Z38" i="55"/>
  <c r="Y38" i="55"/>
  <c r="X38" i="55"/>
  <c r="W38" i="55"/>
  <c r="V38" i="55"/>
  <c r="U38" i="55"/>
  <c r="T38" i="55"/>
  <c r="S38" i="55"/>
  <c r="R38" i="55"/>
  <c r="Q38" i="55"/>
  <c r="P38" i="55"/>
  <c r="O38" i="55"/>
  <c r="N38" i="55"/>
  <c r="M38" i="55"/>
  <c r="L38" i="55"/>
  <c r="K38" i="55"/>
  <c r="J38" i="55"/>
  <c r="I38" i="55"/>
  <c r="H38" i="55"/>
  <c r="G38" i="55"/>
  <c r="F38" i="55"/>
  <c r="E38" i="55"/>
  <c r="D38" i="55"/>
  <c r="C38" i="55"/>
  <c r="Z37" i="55"/>
  <c r="Y37" i="55"/>
  <c r="X37" i="55"/>
  <c r="W37" i="55"/>
  <c r="V37" i="55"/>
  <c r="U37" i="55"/>
  <c r="T37" i="55"/>
  <c r="S37" i="55"/>
  <c r="R37" i="55"/>
  <c r="Q37" i="55"/>
  <c r="P37" i="55"/>
  <c r="O37" i="55"/>
  <c r="N37" i="55"/>
  <c r="M37" i="55"/>
  <c r="L37" i="55"/>
  <c r="K37" i="55"/>
  <c r="J37" i="55"/>
  <c r="I37" i="55"/>
  <c r="H37" i="55"/>
  <c r="G37" i="55"/>
  <c r="F37" i="55"/>
  <c r="E37" i="55"/>
  <c r="D37" i="55"/>
  <c r="C37" i="55"/>
  <c r="Z36" i="55"/>
  <c r="Y36" i="55"/>
  <c r="X36" i="55"/>
  <c r="W36" i="55"/>
  <c r="V36" i="55"/>
  <c r="U36" i="55"/>
  <c r="T36" i="55"/>
  <c r="S36" i="55"/>
  <c r="R36" i="55"/>
  <c r="Q36" i="55"/>
  <c r="P36" i="55"/>
  <c r="O36" i="55"/>
  <c r="N36" i="55"/>
  <c r="M36" i="55"/>
  <c r="L36" i="55"/>
  <c r="K36" i="55"/>
  <c r="J36" i="55"/>
  <c r="I36" i="55"/>
  <c r="H36" i="55"/>
  <c r="G36" i="55"/>
  <c r="F36" i="55"/>
  <c r="E36" i="55"/>
  <c r="D36" i="55"/>
  <c r="C36" i="55"/>
  <c r="Z35" i="55"/>
  <c r="Y35" i="55"/>
  <c r="X35" i="55"/>
  <c r="W35" i="55"/>
  <c r="V35" i="55"/>
  <c r="T35" i="55"/>
  <c r="S35" i="55"/>
  <c r="R35" i="55"/>
  <c r="Q35" i="55"/>
  <c r="P35" i="55"/>
  <c r="N35" i="55"/>
  <c r="M35" i="55"/>
  <c r="L35" i="55"/>
  <c r="K35" i="55"/>
  <c r="J35" i="55"/>
  <c r="H35" i="55"/>
  <c r="G35" i="55"/>
  <c r="F35" i="55"/>
  <c r="E35" i="55"/>
  <c r="D35" i="55"/>
  <c r="U29" i="55"/>
  <c r="T29" i="55"/>
  <c r="S29" i="55"/>
  <c r="R29" i="55"/>
  <c r="Q29" i="55"/>
  <c r="P29" i="55"/>
  <c r="O29" i="55"/>
  <c r="N29" i="55"/>
  <c r="M29" i="55"/>
  <c r="L29" i="55"/>
  <c r="K29" i="55"/>
  <c r="J29" i="55"/>
  <c r="I29" i="55"/>
  <c r="H29" i="55"/>
  <c r="G29" i="55"/>
  <c r="F29" i="55"/>
  <c r="E29" i="55"/>
  <c r="D29" i="55"/>
  <c r="C29" i="55"/>
  <c r="U28" i="55"/>
  <c r="T28" i="55"/>
  <c r="S28" i="55"/>
  <c r="R28" i="55"/>
  <c r="Q28" i="55"/>
  <c r="P28" i="55"/>
  <c r="O28" i="55"/>
  <c r="N28" i="55"/>
  <c r="M28" i="55"/>
  <c r="L28" i="55"/>
  <c r="K28" i="55"/>
  <c r="J28" i="55"/>
  <c r="I28" i="55"/>
  <c r="H28" i="55"/>
  <c r="G28" i="55"/>
  <c r="F28" i="55"/>
  <c r="E28" i="55"/>
  <c r="D28" i="55"/>
  <c r="C28" i="55"/>
  <c r="U27" i="55"/>
  <c r="T27" i="55"/>
  <c r="S27" i="55"/>
  <c r="R27" i="55"/>
  <c r="Q27" i="55"/>
  <c r="P27" i="55"/>
  <c r="O27" i="55"/>
  <c r="N27" i="55"/>
  <c r="M27" i="55"/>
  <c r="L27" i="55"/>
  <c r="K27" i="55"/>
  <c r="J27" i="55"/>
  <c r="I27" i="55"/>
  <c r="H27" i="55"/>
  <c r="G27" i="55"/>
  <c r="F27" i="55"/>
  <c r="E27" i="55"/>
  <c r="D27" i="55"/>
  <c r="C27" i="55"/>
  <c r="U26" i="55"/>
  <c r="T26" i="55"/>
  <c r="S26" i="55"/>
  <c r="R26" i="55"/>
  <c r="Q26" i="55"/>
  <c r="P26" i="55"/>
  <c r="O26" i="55"/>
  <c r="N26" i="55"/>
  <c r="M26" i="55"/>
  <c r="L26" i="55"/>
  <c r="K26" i="55"/>
  <c r="J26" i="55"/>
  <c r="I26" i="55"/>
  <c r="H26" i="55"/>
  <c r="G26" i="55"/>
  <c r="F26" i="55"/>
  <c r="E26" i="55"/>
  <c r="D26" i="55"/>
  <c r="C26" i="55"/>
  <c r="U25" i="55"/>
  <c r="T25" i="55"/>
  <c r="S25" i="55"/>
  <c r="R25" i="55"/>
  <c r="Q25" i="55"/>
  <c r="P25" i="55"/>
  <c r="O25" i="55"/>
  <c r="N25" i="55"/>
  <c r="M25" i="55"/>
  <c r="L25" i="55"/>
  <c r="K25" i="55"/>
  <c r="J25" i="55"/>
  <c r="I25" i="55"/>
  <c r="H25" i="55"/>
  <c r="G25" i="55"/>
  <c r="F25" i="55"/>
  <c r="E25" i="55"/>
  <c r="D25" i="55"/>
  <c r="C25" i="55"/>
  <c r="U24" i="55"/>
  <c r="T24" i="55"/>
  <c r="S24" i="55"/>
  <c r="R24" i="55"/>
  <c r="Q24" i="55"/>
  <c r="P24" i="55"/>
  <c r="O24" i="55"/>
  <c r="N24" i="55"/>
  <c r="M24" i="55"/>
  <c r="L24" i="55"/>
  <c r="K24" i="55"/>
  <c r="J24" i="55"/>
  <c r="I24" i="55"/>
  <c r="H24" i="55"/>
  <c r="G24" i="55"/>
  <c r="F24" i="55"/>
  <c r="E24" i="55"/>
  <c r="D24" i="55"/>
  <c r="C24" i="55"/>
  <c r="T23" i="55"/>
  <c r="S23" i="55"/>
  <c r="R23" i="55"/>
  <c r="Q23" i="55"/>
  <c r="P23" i="55"/>
  <c r="N23" i="55"/>
  <c r="M23" i="55"/>
  <c r="L23" i="55"/>
  <c r="K23" i="55"/>
  <c r="J23" i="55"/>
  <c r="H23" i="55"/>
  <c r="G23" i="55"/>
  <c r="F23" i="55"/>
  <c r="E23" i="55"/>
  <c r="D23" i="55"/>
  <c r="T22" i="55"/>
  <c r="S22" i="55"/>
  <c r="R22" i="55"/>
  <c r="Q22" i="55"/>
  <c r="P22" i="55"/>
  <c r="N22" i="55"/>
  <c r="M22" i="55"/>
  <c r="L22" i="55"/>
  <c r="K22" i="55"/>
  <c r="J22" i="55"/>
  <c r="H22" i="55"/>
  <c r="G22" i="55"/>
  <c r="F22" i="55"/>
  <c r="E22" i="55"/>
  <c r="D22" i="55"/>
  <c r="U21" i="55"/>
  <c r="T21" i="55"/>
  <c r="S21" i="55"/>
  <c r="R21" i="55"/>
  <c r="Q21" i="55"/>
  <c r="P21" i="55"/>
  <c r="O21" i="55"/>
  <c r="N21" i="55"/>
  <c r="M21" i="55"/>
  <c r="L21" i="55"/>
  <c r="K21" i="55"/>
  <c r="J21" i="55"/>
  <c r="I21" i="55"/>
  <c r="H21" i="55"/>
  <c r="G21" i="55"/>
  <c r="F21" i="55"/>
  <c r="E21" i="55"/>
  <c r="D21" i="55"/>
  <c r="C21" i="55"/>
  <c r="N93" i="64"/>
  <c r="O93" i="64"/>
  <c r="P93" i="64"/>
  <c r="N94" i="64"/>
  <c r="O94" i="64"/>
  <c r="P94" i="64"/>
  <c r="N95" i="64"/>
  <c r="O95" i="64"/>
  <c r="P95" i="64"/>
  <c r="N96" i="64"/>
  <c r="O96" i="64"/>
  <c r="P96" i="64"/>
  <c r="N97" i="64"/>
  <c r="O97" i="64"/>
  <c r="P97" i="64"/>
  <c r="N98" i="64"/>
  <c r="O98" i="64"/>
  <c r="P98" i="64"/>
  <c r="N99" i="64"/>
  <c r="O99" i="64"/>
  <c r="P99" i="64"/>
  <c r="N100" i="64"/>
  <c r="O100" i="64"/>
  <c r="P100" i="64"/>
  <c r="N101" i="64"/>
  <c r="O101" i="64"/>
  <c r="P101" i="64"/>
  <c r="N102" i="64"/>
  <c r="O102" i="64"/>
  <c r="P102" i="64"/>
  <c r="N103" i="64"/>
  <c r="O103" i="64"/>
  <c r="P103" i="64"/>
  <c r="M94" i="64"/>
  <c r="M95" i="64"/>
  <c r="M96" i="64"/>
  <c r="M97" i="64"/>
  <c r="M98" i="64"/>
  <c r="M99" i="64"/>
  <c r="M100" i="64"/>
  <c r="M101" i="64"/>
  <c r="M102" i="64"/>
  <c r="M103" i="64"/>
  <c r="M93" i="64"/>
  <c r="N81" i="64"/>
  <c r="O81" i="64"/>
  <c r="P81" i="64"/>
  <c r="N82" i="64"/>
  <c r="O82" i="64"/>
  <c r="P82" i="64"/>
  <c r="N83" i="64"/>
  <c r="O83" i="64"/>
  <c r="P83" i="64"/>
  <c r="N84" i="64"/>
  <c r="O84" i="64"/>
  <c r="P84" i="64"/>
  <c r="N85" i="64"/>
  <c r="O85" i="64"/>
  <c r="P85" i="64"/>
  <c r="N86" i="64"/>
  <c r="O86" i="64"/>
  <c r="P86" i="64"/>
  <c r="N87" i="64"/>
  <c r="O87" i="64"/>
  <c r="P87" i="64"/>
  <c r="N88" i="64"/>
  <c r="O88" i="64"/>
  <c r="P88" i="64"/>
  <c r="N89" i="64"/>
  <c r="O89" i="64"/>
  <c r="P89" i="64"/>
  <c r="N90" i="64"/>
  <c r="O90" i="64"/>
  <c r="P90" i="64"/>
  <c r="N91" i="64"/>
  <c r="O91" i="64"/>
  <c r="P91" i="64"/>
  <c r="M82" i="64"/>
  <c r="M83" i="64"/>
  <c r="M84" i="64"/>
  <c r="M85" i="64"/>
  <c r="M86" i="64"/>
  <c r="M87" i="64"/>
  <c r="M88" i="64"/>
  <c r="M89" i="64"/>
  <c r="M90" i="64"/>
  <c r="M91" i="64"/>
  <c r="M81" i="64"/>
  <c r="N69" i="64"/>
  <c r="O69" i="64"/>
  <c r="P69" i="64"/>
  <c r="N70" i="64"/>
  <c r="O70" i="64"/>
  <c r="P70" i="64"/>
  <c r="N71" i="64"/>
  <c r="O71" i="64"/>
  <c r="P71" i="64"/>
  <c r="N72" i="64"/>
  <c r="O72" i="64"/>
  <c r="P72" i="64"/>
  <c r="N73" i="64"/>
  <c r="O73" i="64"/>
  <c r="P73" i="64"/>
  <c r="N74" i="64"/>
  <c r="O74" i="64"/>
  <c r="P74" i="64"/>
  <c r="N75" i="64"/>
  <c r="O75" i="64"/>
  <c r="P75" i="64"/>
  <c r="N76" i="64"/>
  <c r="O76" i="64"/>
  <c r="P76" i="64"/>
  <c r="N77" i="64"/>
  <c r="O77" i="64"/>
  <c r="P77" i="64"/>
  <c r="N78" i="64"/>
  <c r="O78" i="64"/>
  <c r="P78" i="64"/>
  <c r="N79" i="64"/>
  <c r="O79" i="64"/>
  <c r="P79" i="64"/>
  <c r="M70" i="64"/>
  <c r="M71" i="64"/>
  <c r="M72" i="64"/>
  <c r="M73" i="64"/>
  <c r="M74" i="64"/>
  <c r="M75" i="64"/>
  <c r="M76" i="64"/>
  <c r="M77" i="64"/>
  <c r="M78" i="64"/>
  <c r="M79" i="64"/>
  <c r="M69" i="64"/>
  <c r="N57" i="64"/>
  <c r="O57" i="64"/>
  <c r="P57" i="64"/>
  <c r="N58" i="64"/>
  <c r="O58" i="64"/>
  <c r="P58" i="64"/>
  <c r="N59" i="64"/>
  <c r="O59" i="64"/>
  <c r="P59" i="64"/>
  <c r="N60" i="64"/>
  <c r="O60" i="64"/>
  <c r="P60" i="64"/>
  <c r="N61" i="64"/>
  <c r="O61" i="64"/>
  <c r="P61" i="64"/>
  <c r="N62" i="64"/>
  <c r="O62" i="64"/>
  <c r="P62" i="64"/>
  <c r="N63" i="64"/>
  <c r="O63" i="64"/>
  <c r="P63" i="64"/>
  <c r="N64" i="64"/>
  <c r="O64" i="64"/>
  <c r="P64" i="64"/>
  <c r="N65" i="64"/>
  <c r="O65" i="64"/>
  <c r="P65" i="64"/>
  <c r="N66" i="64"/>
  <c r="O66" i="64"/>
  <c r="P66" i="64"/>
  <c r="N67" i="64"/>
  <c r="O67" i="64"/>
  <c r="P67" i="64"/>
  <c r="M58" i="64"/>
  <c r="M59" i="64"/>
  <c r="M60" i="64"/>
  <c r="M61" i="64"/>
  <c r="M62" i="64"/>
  <c r="M63" i="64"/>
  <c r="M64" i="64"/>
  <c r="M65" i="64"/>
  <c r="M66" i="64"/>
  <c r="M67" i="64"/>
  <c r="M57" i="64"/>
  <c r="N45" i="64"/>
  <c r="O45" i="64"/>
  <c r="P45" i="64"/>
  <c r="N46" i="64"/>
  <c r="O46" i="64"/>
  <c r="P46" i="64"/>
  <c r="N47" i="64"/>
  <c r="O47" i="64"/>
  <c r="P47" i="64"/>
  <c r="N48" i="64"/>
  <c r="O48" i="64"/>
  <c r="P48" i="64"/>
  <c r="N49" i="64"/>
  <c r="O49" i="64"/>
  <c r="P49" i="64"/>
  <c r="N50" i="64"/>
  <c r="O50" i="64"/>
  <c r="P50" i="64"/>
  <c r="N51" i="64"/>
  <c r="O51" i="64"/>
  <c r="P51" i="64"/>
  <c r="N52" i="64"/>
  <c r="O52" i="64"/>
  <c r="P52" i="64"/>
  <c r="N53" i="64"/>
  <c r="O53" i="64"/>
  <c r="P53" i="64"/>
  <c r="N54" i="64"/>
  <c r="O54" i="64"/>
  <c r="P54" i="64"/>
  <c r="N55" i="64"/>
  <c r="O55" i="64"/>
  <c r="P55" i="64"/>
  <c r="M46" i="64"/>
  <c r="M47" i="64"/>
  <c r="M48" i="64"/>
  <c r="M49" i="64"/>
  <c r="M50" i="64"/>
  <c r="M51" i="64"/>
  <c r="M52" i="64"/>
  <c r="M53" i="64"/>
  <c r="M54" i="64"/>
  <c r="M55" i="64"/>
  <c r="M45" i="64"/>
  <c r="N33" i="64"/>
  <c r="O33" i="64"/>
  <c r="P33" i="64"/>
  <c r="N34" i="64"/>
  <c r="O34" i="64"/>
  <c r="P34" i="64"/>
  <c r="N35" i="64"/>
  <c r="O35" i="64"/>
  <c r="P35" i="64"/>
  <c r="N36" i="64"/>
  <c r="O36" i="64"/>
  <c r="P36" i="64"/>
  <c r="N37" i="64"/>
  <c r="O37" i="64"/>
  <c r="P37" i="64"/>
  <c r="N38" i="64"/>
  <c r="O38" i="64"/>
  <c r="P38" i="64"/>
  <c r="N39" i="64"/>
  <c r="O39" i="64"/>
  <c r="P39" i="64"/>
  <c r="N40" i="64"/>
  <c r="O40" i="64"/>
  <c r="P40" i="64"/>
  <c r="N41" i="64"/>
  <c r="O41" i="64"/>
  <c r="P41" i="64"/>
  <c r="N42" i="64"/>
  <c r="O42" i="64"/>
  <c r="P42" i="64"/>
  <c r="N43" i="64"/>
  <c r="O43" i="64"/>
  <c r="P43" i="64"/>
  <c r="M34" i="64"/>
  <c r="M35" i="64"/>
  <c r="M36" i="64"/>
  <c r="M37" i="64"/>
  <c r="M38" i="64"/>
  <c r="M39" i="64"/>
  <c r="M40" i="64"/>
  <c r="M41" i="64"/>
  <c r="M42" i="64"/>
  <c r="M43" i="64"/>
  <c r="M33" i="64"/>
  <c r="N21" i="64"/>
  <c r="O21" i="64"/>
  <c r="P21" i="64"/>
  <c r="N22" i="64"/>
  <c r="O22" i="64"/>
  <c r="P22" i="64"/>
  <c r="N23" i="64"/>
  <c r="O23" i="64"/>
  <c r="P23" i="64"/>
  <c r="N24" i="64"/>
  <c r="O24" i="64"/>
  <c r="P24" i="64"/>
  <c r="N25" i="64"/>
  <c r="O25" i="64"/>
  <c r="P25" i="64"/>
  <c r="N26" i="64"/>
  <c r="O26" i="64"/>
  <c r="P26" i="64"/>
  <c r="N27" i="64"/>
  <c r="O27" i="64"/>
  <c r="P27" i="64"/>
  <c r="N28" i="64"/>
  <c r="O28" i="64"/>
  <c r="P28" i="64"/>
  <c r="N29" i="64"/>
  <c r="O29" i="64"/>
  <c r="P29" i="64"/>
  <c r="N30" i="64"/>
  <c r="O30" i="64"/>
  <c r="P30" i="64"/>
  <c r="N31" i="64"/>
  <c r="O31" i="64"/>
  <c r="P31" i="64"/>
  <c r="M22" i="64"/>
  <c r="M23" i="64"/>
  <c r="M24" i="64"/>
  <c r="M25" i="64"/>
  <c r="M26" i="64"/>
  <c r="M27" i="64"/>
  <c r="M28" i="64"/>
  <c r="M29" i="64"/>
  <c r="M30" i="64"/>
  <c r="M31" i="64"/>
  <c r="M21" i="64"/>
  <c r="N9" i="64"/>
  <c r="O9" i="64"/>
  <c r="P9" i="64"/>
  <c r="N10" i="64"/>
  <c r="O10" i="64"/>
  <c r="P10" i="64"/>
  <c r="N11" i="64"/>
  <c r="O11" i="64"/>
  <c r="P11" i="64"/>
  <c r="N12" i="64"/>
  <c r="O12" i="64"/>
  <c r="P12" i="64"/>
  <c r="N13" i="64"/>
  <c r="O13" i="64"/>
  <c r="P13" i="64"/>
  <c r="N14" i="64"/>
  <c r="O14" i="64"/>
  <c r="P14" i="64"/>
  <c r="N15" i="64"/>
  <c r="O15" i="64"/>
  <c r="P15" i="64"/>
  <c r="N16" i="64"/>
  <c r="O16" i="64"/>
  <c r="P16" i="64"/>
  <c r="N17" i="64"/>
  <c r="O17" i="64"/>
  <c r="P17" i="64"/>
  <c r="N18" i="64"/>
  <c r="O18" i="64"/>
  <c r="P18" i="64"/>
  <c r="N19" i="64"/>
  <c r="O19" i="64"/>
  <c r="P19" i="64"/>
  <c r="M10" i="64"/>
  <c r="M11" i="64"/>
  <c r="M12" i="64"/>
  <c r="M13" i="64"/>
  <c r="M14" i="64"/>
  <c r="M15" i="64"/>
  <c r="M16" i="64"/>
  <c r="M17" i="64"/>
  <c r="M18" i="64"/>
  <c r="M19" i="64"/>
  <c r="M9" i="64"/>
  <c r="N51" i="62"/>
  <c r="O51" i="62"/>
  <c r="P51" i="62"/>
  <c r="N52" i="62"/>
  <c r="O52" i="62"/>
  <c r="P52" i="62"/>
  <c r="N53" i="62"/>
  <c r="O53" i="62"/>
  <c r="P53" i="62"/>
  <c r="M52" i="62"/>
  <c r="M53" i="62"/>
  <c r="M51" i="62"/>
  <c r="N45" i="62"/>
  <c r="O45" i="62"/>
  <c r="P45" i="62"/>
  <c r="N46" i="62"/>
  <c r="O46" i="62"/>
  <c r="P46" i="62"/>
  <c r="N47" i="62"/>
  <c r="O47" i="62"/>
  <c r="P47" i="62"/>
  <c r="M46" i="62"/>
  <c r="M47" i="62"/>
  <c r="M45" i="62"/>
  <c r="N39" i="62"/>
  <c r="O39" i="62"/>
  <c r="P39" i="62"/>
  <c r="N40" i="62"/>
  <c r="O40" i="62"/>
  <c r="P40" i="62"/>
  <c r="N41" i="62"/>
  <c r="O41" i="62"/>
  <c r="P41" i="62"/>
  <c r="M40" i="62"/>
  <c r="M41" i="62"/>
  <c r="M39" i="62"/>
  <c r="N33" i="62"/>
  <c r="O33" i="62"/>
  <c r="P33" i="62"/>
  <c r="N34" i="62"/>
  <c r="O34" i="62"/>
  <c r="P34" i="62"/>
  <c r="N35" i="62"/>
  <c r="O35" i="62"/>
  <c r="P35" i="62"/>
  <c r="M34" i="62"/>
  <c r="M35" i="62"/>
  <c r="M33" i="62"/>
  <c r="N27" i="62"/>
  <c r="O27" i="62"/>
  <c r="P27" i="62"/>
  <c r="N28" i="62"/>
  <c r="O28" i="62"/>
  <c r="P28" i="62"/>
  <c r="N29" i="62"/>
  <c r="O29" i="62"/>
  <c r="P29" i="62"/>
  <c r="M28" i="62"/>
  <c r="M29" i="62"/>
  <c r="M27" i="62"/>
  <c r="N21" i="62"/>
  <c r="O21" i="62"/>
  <c r="P21" i="62"/>
  <c r="N22" i="62"/>
  <c r="O22" i="62"/>
  <c r="P22" i="62"/>
  <c r="N23" i="62"/>
  <c r="O23" i="62"/>
  <c r="P23" i="62"/>
  <c r="M22" i="62"/>
  <c r="M23" i="62"/>
  <c r="M21" i="62"/>
  <c r="N15" i="62"/>
  <c r="O15" i="62"/>
  <c r="P15" i="62"/>
  <c r="N16" i="62"/>
  <c r="O16" i="62"/>
  <c r="P16" i="62"/>
  <c r="N17" i="62"/>
  <c r="O17" i="62"/>
  <c r="P17" i="62"/>
  <c r="M16" i="62"/>
  <c r="M17" i="62"/>
  <c r="M15" i="62"/>
  <c r="N9" i="62"/>
  <c r="O9" i="62"/>
  <c r="P9" i="62"/>
  <c r="N10" i="62"/>
  <c r="O10" i="62"/>
  <c r="P10" i="62"/>
  <c r="N11" i="62"/>
  <c r="O11" i="62"/>
  <c r="P11" i="62"/>
  <c r="M10" i="62"/>
  <c r="M11" i="62"/>
  <c r="M9" i="62"/>
  <c r="D39" i="52"/>
  <c r="D39" i="51"/>
  <c r="D39" i="50"/>
  <c r="D39" i="49"/>
  <c r="D39" i="48"/>
  <c r="D39" i="47"/>
  <c r="P50" i="62" l="1"/>
  <c r="O50" i="62"/>
  <c r="N50" i="62"/>
  <c r="M50" i="62"/>
  <c r="M104" i="64"/>
  <c r="M80" i="64"/>
  <c r="N104" i="64"/>
  <c r="O104" i="64"/>
  <c r="M92" i="64"/>
  <c r="O92" i="64"/>
  <c r="P104" i="64"/>
  <c r="M68" i="64"/>
  <c r="M56" i="64"/>
  <c r="M32" i="64"/>
  <c r="M20" i="64"/>
  <c r="M44" i="64"/>
  <c r="N80" i="64"/>
  <c r="N92" i="64"/>
  <c r="P92" i="64"/>
  <c r="O80" i="64"/>
  <c r="P80" i="64"/>
  <c r="O32" i="64"/>
  <c r="P56" i="64"/>
  <c r="P32" i="64"/>
  <c r="O20" i="64"/>
  <c r="P20" i="64"/>
  <c r="P44" i="64"/>
  <c r="O44" i="64"/>
  <c r="O56" i="64"/>
  <c r="N20" i="64"/>
  <c r="N44" i="64"/>
  <c r="N32" i="64"/>
  <c r="N56" i="64"/>
  <c r="P38" i="62"/>
  <c r="N44" i="62"/>
  <c r="N56" i="62"/>
  <c r="M38" i="62"/>
  <c r="M56" i="62"/>
  <c r="P56" i="62"/>
  <c r="N38" i="62"/>
  <c r="O44" i="62"/>
  <c r="O56" i="62"/>
  <c r="O38" i="62"/>
  <c r="M44" i="62"/>
  <c r="P44" i="62"/>
  <c r="P26" i="62"/>
  <c r="M26" i="62"/>
  <c r="O26" i="62"/>
  <c r="N26" i="62"/>
  <c r="M20" i="62"/>
  <c r="M32" i="62"/>
  <c r="P20" i="62"/>
  <c r="P32" i="62"/>
  <c r="O20" i="62"/>
  <c r="O32" i="62"/>
  <c r="N20" i="62"/>
  <c r="N32" i="62"/>
  <c r="P14" i="62"/>
  <c r="O14" i="62"/>
  <c r="N14" i="62"/>
  <c r="M14" i="62"/>
  <c r="P68" i="64"/>
  <c r="N68" i="64"/>
  <c r="O68" i="64"/>
  <c r="N118" i="64" l="1"/>
  <c r="N119" i="64" s="1"/>
  <c r="N64" i="62"/>
  <c r="N65" i="62" s="1"/>
  <c r="M118" i="64"/>
  <c r="M119" i="64" s="1"/>
  <c r="P64" i="62"/>
  <c r="P65" i="62" s="1"/>
  <c r="O64" i="62"/>
  <c r="O65" i="62" s="1"/>
  <c r="M64" i="62"/>
  <c r="M65" i="62" s="1"/>
  <c r="P118" i="64"/>
  <c r="P119" i="64" s="1"/>
  <c r="O118" i="64"/>
  <c r="O119" i="64" s="1"/>
  <c r="M105" i="64"/>
  <c r="N105" i="64"/>
  <c r="P105" i="64"/>
  <c r="O105" i="64"/>
  <c r="N57" i="62"/>
  <c r="M57" i="62"/>
  <c r="O57" i="62"/>
  <c r="P57" i="62"/>
  <c r="J36" i="47"/>
  <c r="I36" i="47"/>
  <c r="H36" i="47"/>
  <c r="G36" i="47"/>
  <c r="F36" i="47"/>
  <c r="E36" i="47"/>
  <c r="D36" i="47"/>
  <c r="J36" i="48"/>
  <c r="I36" i="48"/>
  <c r="H36" i="48"/>
  <c r="G36" i="48"/>
  <c r="F36" i="48"/>
  <c r="E36" i="48"/>
  <c r="D36" i="48"/>
  <c r="J36" i="49"/>
  <c r="I36" i="49"/>
  <c r="H36" i="49"/>
  <c r="G36" i="49"/>
  <c r="F36" i="49"/>
  <c r="E36" i="49"/>
  <c r="D36" i="49"/>
  <c r="J36" i="50"/>
  <c r="I36" i="50"/>
  <c r="H36" i="50"/>
  <c r="G36" i="50"/>
  <c r="F36" i="50"/>
  <c r="E36" i="50"/>
  <c r="D36" i="50"/>
  <c r="J36" i="51"/>
  <c r="I36" i="51"/>
  <c r="H36" i="51"/>
  <c r="G36" i="51"/>
  <c r="F36" i="51"/>
  <c r="E36" i="51"/>
  <c r="D36" i="51"/>
  <c r="J36" i="52"/>
  <c r="I36" i="52"/>
  <c r="H36" i="52"/>
  <c r="G36" i="52"/>
  <c r="F36" i="52"/>
  <c r="E36" i="52"/>
  <c r="D36" i="52"/>
  <c r="L103" i="64" l="1"/>
  <c r="L102" i="64"/>
  <c r="L91" i="64"/>
  <c r="L90" i="64"/>
  <c r="L79" i="64"/>
  <c r="L78" i="64"/>
  <c r="L67" i="64"/>
  <c r="L66" i="64"/>
  <c r="L55" i="64"/>
  <c r="L54" i="64"/>
  <c r="L43" i="64"/>
  <c r="L42" i="64"/>
  <c r="L31" i="64"/>
  <c r="L30" i="64"/>
  <c r="L19" i="64"/>
  <c r="L117" i="64" s="1"/>
  <c r="L18" i="64"/>
  <c r="L116" i="64" s="1"/>
  <c r="K103" i="64"/>
  <c r="K102" i="64"/>
  <c r="K91" i="64"/>
  <c r="K90" i="64"/>
  <c r="K79" i="64"/>
  <c r="K78" i="64"/>
  <c r="K67" i="64"/>
  <c r="K66" i="64"/>
  <c r="K55" i="64"/>
  <c r="K54" i="64"/>
  <c r="K43" i="64"/>
  <c r="K42" i="64"/>
  <c r="K31" i="64"/>
  <c r="K30" i="64"/>
  <c r="K19" i="64"/>
  <c r="K117" i="64" s="1"/>
  <c r="K18" i="64"/>
  <c r="K116" i="64" s="1"/>
  <c r="Z57" i="55"/>
  <c r="L53" i="64" s="1"/>
  <c r="Z56" i="55"/>
  <c r="L52" i="64" s="1"/>
  <c r="Z55" i="55"/>
  <c r="L51" i="64" s="1"/>
  <c r="Z54" i="55"/>
  <c r="L50" i="64" s="1"/>
  <c r="Z53" i="55"/>
  <c r="L49" i="64" s="1"/>
  <c r="Z52" i="55"/>
  <c r="L48" i="64" s="1"/>
  <c r="Z51" i="55"/>
  <c r="L47" i="64" s="1"/>
  <c r="Z50" i="55"/>
  <c r="L46" i="64" s="1"/>
  <c r="Z49" i="55"/>
  <c r="L45" i="64" s="1"/>
  <c r="Z15" i="55"/>
  <c r="Z14" i="55"/>
  <c r="Z13" i="55"/>
  <c r="Z12" i="55"/>
  <c r="Z11" i="55"/>
  <c r="Z10" i="55"/>
  <c r="Z9" i="55"/>
  <c r="Z8" i="55"/>
  <c r="Z7" i="55"/>
  <c r="Y57" i="55"/>
  <c r="K53" i="64" s="1"/>
  <c r="Y56" i="55"/>
  <c r="K52" i="64" s="1"/>
  <c r="Y55" i="55"/>
  <c r="K51" i="64" s="1"/>
  <c r="Y54" i="55"/>
  <c r="K50" i="64" s="1"/>
  <c r="Y53" i="55"/>
  <c r="K49" i="64" s="1"/>
  <c r="Y52" i="55"/>
  <c r="K48" i="64" s="1"/>
  <c r="Y51" i="55"/>
  <c r="K47" i="64" s="1"/>
  <c r="Y50" i="55"/>
  <c r="K46" i="64" s="1"/>
  <c r="Y49" i="55"/>
  <c r="K45" i="64" s="1"/>
  <c r="Y15" i="55"/>
  <c r="Y14" i="55"/>
  <c r="Y13" i="55"/>
  <c r="Y12" i="55"/>
  <c r="Y11" i="55"/>
  <c r="Y10" i="55"/>
  <c r="Y9" i="55"/>
  <c r="Y8" i="55"/>
  <c r="Y7" i="55"/>
  <c r="T57" i="55"/>
  <c r="L41" i="64" s="1"/>
  <c r="T56" i="55"/>
  <c r="L40" i="64" s="1"/>
  <c r="T55" i="55"/>
  <c r="L39" i="64" s="1"/>
  <c r="T54" i="55"/>
  <c r="L38" i="64" s="1"/>
  <c r="T53" i="55"/>
  <c r="L37" i="64" s="1"/>
  <c r="T52" i="55"/>
  <c r="L36" i="64" s="1"/>
  <c r="T51" i="55"/>
  <c r="L35" i="64" s="1"/>
  <c r="T50" i="55"/>
  <c r="L34" i="64" s="1"/>
  <c r="T49" i="55"/>
  <c r="L33" i="64" s="1"/>
  <c r="T15" i="55"/>
  <c r="T14" i="55"/>
  <c r="T13" i="55"/>
  <c r="T12" i="55"/>
  <c r="T11" i="55"/>
  <c r="T10" i="55"/>
  <c r="T9" i="55"/>
  <c r="T8" i="55"/>
  <c r="T7" i="55"/>
  <c r="S57" i="55"/>
  <c r="K41" i="64" s="1"/>
  <c r="S56" i="55"/>
  <c r="K40" i="64" s="1"/>
  <c r="S55" i="55"/>
  <c r="K39" i="64" s="1"/>
  <c r="S54" i="55"/>
  <c r="K38" i="64" s="1"/>
  <c r="S53" i="55"/>
  <c r="K37" i="64" s="1"/>
  <c r="S52" i="55"/>
  <c r="K36" i="64" s="1"/>
  <c r="S51" i="55"/>
  <c r="K35" i="64" s="1"/>
  <c r="S50" i="55"/>
  <c r="K34" i="64" s="1"/>
  <c r="S49" i="55"/>
  <c r="K33" i="64" s="1"/>
  <c r="S15" i="55"/>
  <c r="S14" i="55"/>
  <c r="S13" i="55"/>
  <c r="S12" i="55"/>
  <c r="S11" i="55"/>
  <c r="S10" i="55"/>
  <c r="S9" i="55"/>
  <c r="S8" i="55"/>
  <c r="S7" i="55"/>
  <c r="N57" i="55"/>
  <c r="L29" i="64" s="1"/>
  <c r="N56" i="55"/>
  <c r="L28" i="64" s="1"/>
  <c r="N55" i="55"/>
  <c r="L27" i="64" s="1"/>
  <c r="N54" i="55"/>
  <c r="L26" i="64" s="1"/>
  <c r="N53" i="55"/>
  <c r="L25" i="64" s="1"/>
  <c r="N52" i="55"/>
  <c r="L24" i="64" s="1"/>
  <c r="N51" i="55"/>
  <c r="L23" i="64" s="1"/>
  <c r="N50" i="55"/>
  <c r="L22" i="64" s="1"/>
  <c r="N49" i="55"/>
  <c r="L21" i="64" s="1"/>
  <c r="N15" i="55"/>
  <c r="N14" i="55"/>
  <c r="N13" i="55"/>
  <c r="N12" i="55"/>
  <c r="N11" i="55"/>
  <c r="N10" i="55"/>
  <c r="N9" i="55"/>
  <c r="N8" i="55"/>
  <c r="N7" i="55"/>
  <c r="M57" i="55"/>
  <c r="K29" i="64" s="1"/>
  <c r="M56" i="55"/>
  <c r="K28" i="64" s="1"/>
  <c r="M55" i="55"/>
  <c r="K27" i="64" s="1"/>
  <c r="M54" i="55"/>
  <c r="K26" i="64" s="1"/>
  <c r="M53" i="55"/>
  <c r="K25" i="64" s="1"/>
  <c r="M52" i="55"/>
  <c r="K24" i="64" s="1"/>
  <c r="M51" i="55"/>
  <c r="K23" i="64" s="1"/>
  <c r="M50" i="55"/>
  <c r="K22" i="64" s="1"/>
  <c r="M49" i="55"/>
  <c r="K21" i="64" s="1"/>
  <c r="M15" i="55"/>
  <c r="M14" i="55"/>
  <c r="M13" i="55"/>
  <c r="M12" i="55"/>
  <c r="M11" i="55"/>
  <c r="M10" i="55"/>
  <c r="M9" i="55"/>
  <c r="M8" i="55"/>
  <c r="M7" i="55"/>
  <c r="H57" i="55"/>
  <c r="L17" i="64" s="1"/>
  <c r="L115" i="64" s="1"/>
  <c r="H56" i="55"/>
  <c r="L16" i="64" s="1"/>
  <c r="L114" i="64" s="1"/>
  <c r="H55" i="55"/>
  <c r="L15" i="64" s="1"/>
  <c r="L113" i="64" s="1"/>
  <c r="H54" i="55"/>
  <c r="L14" i="64" s="1"/>
  <c r="L112" i="64" s="1"/>
  <c r="H53" i="55"/>
  <c r="L13" i="64" s="1"/>
  <c r="L111" i="64" s="1"/>
  <c r="H52" i="55"/>
  <c r="L12" i="64" s="1"/>
  <c r="H51" i="55"/>
  <c r="L11" i="64" s="1"/>
  <c r="H50" i="55"/>
  <c r="L10" i="64" s="1"/>
  <c r="H49" i="55"/>
  <c r="L9" i="64" s="1"/>
  <c r="L107" i="64" s="1"/>
  <c r="H15" i="55"/>
  <c r="H14" i="55"/>
  <c r="H13" i="55"/>
  <c r="H12" i="55"/>
  <c r="H11" i="55"/>
  <c r="H10" i="55"/>
  <c r="H9" i="55"/>
  <c r="H8" i="55"/>
  <c r="H7" i="55"/>
  <c r="G7" i="55"/>
  <c r="AY63" i="63"/>
  <c r="AX63" i="63"/>
  <c r="AY38" i="63"/>
  <c r="AY53" i="63" s="1"/>
  <c r="AX38" i="63"/>
  <c r="AX53" i="63" s="1"/>
  <c r="AU63" i="63"/>
  <c r="AT63" i="63"/>
  <c r="AU38" i="63"/>
  <c r="AU53" i="63" s="1"/>
  <c r="AT38" i="63"/>
  <c r="AT53" i="63" s="1"/>
  <c r="AN63" i="63"/>
  <c r="AM63" i="63"/>
  <c r="AN38" i="63"/>
  <c r="AN53" i="63" s="1"/>
  <c r="AM38" i="63"/>
  <c r="AM53" i="63" s="1"/>
  <c r="AJ63" i="63"/>
  <c r="AI63" i="63"/>
  <c r="AJ38" i="63"/>
  <c r="AJ53" i="63" s="1"/>
  <c r="AI38" i="63"/>
  <c r="AI53" i="63" s="1"/>
  <c r="AC63" i="63"/>
  <c r="AB63" i="63"/>
  <c r="AC38" i="63"/>
  <c r="AC53" i="63" s="1"/>
  <c r="AB38" i="63"/>
  <c r="AB53" i="63" s="1"/>
  <c r="Y63" i="63"/>
  <c r="X63" i="63"/>
  <c r="Y38" i="63"/>
  <c r="Y53" i="63" s="1"/>
  <c r="X38" i="63"/>
  <c r="X53" i="63" s="1"/>
  <c r="CF130" i="44"/>
  <c r="CF137" i="44" s="1"/>
  <c r="CF141" i="44" s="1"/>
  <c r="BN130" i="44"/>
  <c r="BN137" i="44" s="1"/>
  <c r="BN141" i="44" s="1"/>
  <c r="AV130" i="44"/>
  <c r="AV137" i="44" s="1"/>
  <c r="AV141" i="44" s="1"/>
  <c r="AD130" i="44"/>
  <c r="Q63" i="63"/>
  <c r="Q38" i="63"/>
  <c r="Q53" i="63" s="1"/>
  <c r="R63" i="63"/>
  <c r="R38" i="63"/>
  <c r="R45" i="63" s="1"/>
  <c r="M63" i="63"/>
  <c r="M38" i="63"/>
  <c r="M53" i="63" s="1"/>
  <c r="N63" i="63"/>
  <c r="N38" i="63"/>
  <c r="N53" i="63" s="1"/>
  <c r="CG151" i="44"/>
  <c r="CF151" i="44"/>
  <c r="CG130" i="44"/>
  <c r="CC151" i="44"/>
  <c r="CB151" i="44"/>
  <c r="CC130" i="44"/>
  <c r="CB130" i="44"/>
  <c r="BO151" i="44"/>
  <c r="BN151" i="44"/>
  <c r="BO130" i="44"/>
  <c r="BK151" i="44"/>
  <c r="BJ151" i="44"/>
  <c r="BK130" i="44"/>
  <c r="BJ130" i="44"/>
  <c r="AW151" i="44"/>
  <c r="AV151" i="44"/>
  <c r="AW130" i="44"/>
  <c r="AS151" i="44"/>
  <c r="AR151" i="44"/>
  <c r="AS130" i="44"/>
  <c r="AR130" i="44"/>
  <c r="AD151" i="44"/>
  <c r="Z151" i="44"/>
  <c r="AA151" i="44"/>
  <c r="Z130" i="44"/>
  <c r="AA130" i="44"/>
  <c r="G57" i="55"/>
  <c r="K17" i="64" s="1"/>
  <c r="G56" i="55"/>
  <c r="K16" i="64" s="1"/>
  <c r="G55" i="55"/>
  <c r="K15" i="64" s="1"/>
  <c r="K113" i="64" s="1"/>
  <c r="G54" i="55"/>
  <c r="K14" i="64" s="1"/>
  <c r="K112" i="64" s="1"/>
  <c r="G53" i="55"/>
  <c r="K13" i="64" s="1"/>
  <c r="G52" i="55"/>
  <c r="K12" i="64" s="1"/>
  <c r="G51" i="55"/>
  <c r="K11" i="64" s="1"/>
  <c r="K109" i="64" s="1"/>
  <c r="G50" i="55"/>
  <c r="K10" i="64" s="1"/>
  <c r="K108" i="64" s="1"/>
  <c r="G49" i="55"/>
  <c r="K9" i="64" s="1"/>
  <c r="G15" i="55"/>
  <c r="G14" i="55"/>
  <c r="G13" i="55"/>
  <c r="G12" i="55"/>
  <c r="G11" i="55"/>
  <c r="G10" i="55"/>
  <c r="G9" i="55"/>
  <c r="G8" i="55"/>
  <c r="AC130" i="44"/>
  <c r="AC137" i="44" s="1"/>
  <c r="AC141" i="44" s="1"/>
  <c r="AC151" i="44"/>
  <c r="T9" i="23"/>
  <c r="T10" i="23"/>
  <c r="T11" i="23"/>
  <c r="T12" i="23"/>
  <c r="T13" i="23"/>
  <c r="P9" i="23"/>
  <c r="P10" i="23"/>
  <c r="P11" i="23"/>
  <c r="P12" i="23"/>
  <c r="P13" i="23"/>
  <c r="M151" i="44"/>
  <c r="N151" i="44"/>
  <c r="M135" i="44"/>
  <c r="N135" i="44"/>
  <c r="M130" i="44"/>
  <c r="N130" i="44"/>
  <c r="E53" i="62"/>
  <c r="E52" i="62"/>
  <c r="E51" i="62"/>
  <c r="E47" i="62"/>
  <c r="E46" i="62"/>
  <c r="E45" i="62"/>
  <c r="E41" i="62"/>
  <c r="E40" i="62"/>
  <c r="E39" i="62"/>
  <c r="E35" i="62"/>
  <c r="E34" i="62"/>
  <c r="E33" i="62"/>
  <c r="E29" i="62"/>
  <c r="E28" i="62"/>
  <c r="E27" i="62"/>
  <c r="E23" i="62"/>
  <c r="E22" i="62"/>
  <c r="E21" i="62"/>
  <c r="E17" i="62"/>
  <c r="E16" i="62"/>
  <c r="E15" i="62"/>
  <c r="E11" i="62"/>
  <c r="E10" i="62"/>
  <c r="E60" i="62" s="1"/>
  <c r="E9" i="62"/>
  <c r="E59" i="62" s="1"/>
  <c r="B2" i="61"/>
  <c r="B1" i="61"/>
  <c r="H37" i="52"/>
  <c r="J37" i="52"/>
  <c r="I37" i="52"/>
  <c r="G37" i="52"/>
  <c r="J18" i="52"/>
  <c r="I18" i="52"/>
  <c r="H18" i="52"/>
  <c r="G18" i="52"/>
  <c r="J37" i="51"/>
  <c r="I37" i="51"/>
  <c r="H37" i="51"/>
  <c r="G37" i="51"/>
  <c r="J18" i="51"/>
  <c r="I18" i="51"/>
  <c r="H18" i="51"/>
  <c r="G18" i="51"/>
  <c r="G37" i="50"/>
  <c r="J37" i="50"/>
  <c r="I37" i="50"/>
  <c r="H37" i="50"/>
  <c r="J18" i="50"/>
  <c r="I18" i="50"/>
  <c r="H18" i="50"/>
  <c r="G18" i="50"/>
  <c r="J37" i="49"/>
  <c r="I37" i="49"/>
  <c r="H37" i="49"/>
  <c r="G37" i="49"/>
  <c r="J18" i="49"/>
  <c r="I18" i="49"/>
  <c r="H18" i="49"/>
  <c r="G18" i="49"/>
  <c r="J37" i="48"/>
  <c r="I37" i="48"/>
  <c r="G37" i="48"/>
  <c r="J18" i="48"/>
  <c r="I18" i="48"/>
  <c r="H18" i="48"/>
  <c r="H37" i="48" s="1"/>
  <c r="G18" i="48"/>
  <c r="B2" i="62"/>
  <c r="B1" i="62"/>
  <c r="B2" i="64"/>
  <c r="B1" i="64"/>
  <c r="L110" i="64" l="1"/>
  <c r="K114" i="64"/>
  <c r="K107" i="64"/>
  <c r="K115" i="64"/>
  <c r="L108" i="64"/>
  <c r="K110" i="64"/>
  <c r="L109" i="64"/>
  <c r="E61" i="62"/>
  <c r="K111" i="64"/>
  <c r="AD137" i="44"/>
  <c r="AD141" i="44" s="1"/>
  <c r="CG137" i="44"/>
  <c r="CG141" i="44" s="1"/>
  <c r="AL57" i="55"/>
  <c r="L77" i="64" s="1"/>
  <c r="AL49" i="55"/>
  <c r="L69" i="64" s="1"/>
  <c r="AW51" i="55"/>
  <c r="K95" i="64" s="1"/>
  <c r="AW50" i="55"/>
  <c r="K94" i="64" s="1"/>
  <c r="AE50" i="55"/>
  <c r="K58" i="64" s="1"/>
  <c r="AW57" i="55"/>
  <c r="K101" i="64" s="1"/>
  <c r="AW53" i="55"/>
  <c r="K97" i="64" s="1"/>
  <c r="AW49" i="55"/>
  <c r="K93" i="64" s="1"/>
  <c r="AK54" i="55"/>
  <c r="K74" i="64" s="1"/>
  <c r="AW54" i="55"/>
  <c r="K98" i="64" s="1"/>
  <c r="AF50" i="55"/>
  <c r="L58" i="64" s="1"/>
  <c r="AL53" i="55"/>
  <c r="L73" i="64" s="1"/>
  <c r="AR55" i="55"/>
  <c r="L87" i="64" s="1"/>
  <c r="AX52" i="55"/>
  <c r="L96" i="64" s="1"/>
  <c r="AK52" i="55"/>
  <c r="K72" i="64" s="1"/>
  <c r="AF55" i="55"/>
  <c r="L63" i="64" s="1"/>
  <c r="AX50" i="55"/>
  <c r="L94" i="64" s="1"/>
  <c r="AK50" i="55"/>
  <c r="K70" i="64" s="1"/>
  <c r="AL56" i="55"/>
  <c r="L76" i="64" s="1"/>
  <c r="AF51" i="55"/>
  <c r="L59" i="64" s="1"/>
  <c r="AR49" i="55"/>
  <c r="L81" i="64" s="1"/>
  <c r="AX54" i="55"/>
  <c r="L98" i="64" s="1"/>
  <c r="AF54" i="55"/>
  <c r="L62" i="64" s="1"/>
  <c r="AE54" i="55"/>
  <c r="K62" i="64" s="1"/>
  <c r="AE53" i="55"/>
  <c r="K61" i="64" s="1"/>
  <c r="AF52" i="55"/>
  <c r="L60" i="64" s="1"/>
  <c r="AX55" i="55"/>
  <c r="L99" i="64" s="1"/>
  <c r="AK55" i="55"/>
  <c r="K75" i="64" s="1"/>
  <c r="AW55" i="55"/>
  <c r="K99" i="64" s="1"/>
  <c r="AF57" i="55"/>
  <c r="L65" i="64" s="1"/>
  <c r="AF49" i="55"/>
  <c r="L57" i="64" s="1"/>
  <c r="AK53" i="55"/>
  <c r="K73" i="64" s="1"/>
  <c r="AR56" i="55"/>
  <c r="L88" i="64" s="1"/>
  <c r="AR50" i="55"/>
  <c r="L82" i="64" s="1"/>
  <c r="AX53" i="55"/>
  <c r="L97" i="64" s="1"/>
  <c r="AE57" i="55"/>
  <c r="K65" i="64" s="1"/>
  <c r="AE49" i="55"/>
  <c r="K57" i="64" s="1"/>
  <c r="AL52" i="55"/>
  <c r="L72" i="64" s="1"/>
  <c r="AQ50" i="55"/>
  <c r="K82" i="64" s="1"/>
  <c r="AE56" i="55"/>
  <c r="K64" i="64" s="1"/>
  <c r="AL51" i="55"/>
  <c r="L71" i="64" s="1"/>
  <c r="AQ57" i="55"/>
  <c r="K89" i="64" s="1"/>
  <c r="AQ49" i="55"/>
  <c r="K81" i="64" s="1"/>
  <c r="AW52" i="55"/>
  <c r="K96" i="64" s="1"/>
  <c r="AK51" i="55"/>
  <c r="K71" i="64" s="1"/>
  <c r="AX51" i="55"/>
  <c r="L95" i="64" s="1"/>
  <c r="AE55" i="55"/>
  <c r="K63" i="64" s="1"/>
  <c r="AL50" i="55"/>
  <c r="L70" i="64" s="1"/>
  <c r="AQ54" i="55"/>
  <c r="K86" i="64" s="1"/>
  <c r="AF53" i="55"/>
  <c r="L61" i="64" s="1"/>
  <c r="AK57" i="55"/>
  <c r="K77" i="64" s="1"/>
  <c r="AK49" i="55"/>
  <c r="K69" i="64" s="1"/>
  <c r="AR52" i="55"/>
  <c r="L84" i="64" s="1"/>
  <c r="AR54" i="55"/>
  <c r="L86" i="64" s="1"/>
  <c r="AX49" i="55"/>
  <c r="L93" i="64" s="1"/>
  <c r="AK56" i="55"/>
  <c r="K76" i="64" s="1"/>
  <c r="AR51" i="55"/>
  <c r="L83" i="64" s="1"/>
  <c r="AX56" i="55"/>
  <c r="L100" i="64" s="1"/>
  <c r="AX30" i="55"/>
  <c r="L52" i="62" s="1"/>
  <c r="AE52" i="55"/>
  <c r="K60" i="64" s="1"/>
  <c r="AL55" i="55"/>
  <c r="L75" i="64" s="1"/>
  <c r="AQ51" i="55"/>
  <c r="K83" i="64" s="1"/>
  <c r="AW56" i="55"/>
  <c r="K100" i="64" s="1"/>
  <c r="AE51" i="55"/>
  <c r="K59" i="64" s="1"/>
  <c r="AL54" i="55"/>
  <c r="L74" i="64" s="1"/>
  <c r="AR30" i="55"/>
  <c r="L46" i="62" s="1"/>
  <c r="AR57" i="55"/>
  <c r="L89" i="64" s="1"/>
  <c r="AF16" i="55"/>
  <c r="L33" i="62" s="1"/>
  <c r="AQ56" i="55"/>
  <c r="K88" i="64" s="1"/>
  <c r="AL30" i="55"/>
  <c r="L40" i="62" s="1"/>
  <c r="AQ55" i="55"/>
  <c r="K87" i="64" s="1"/>
  <c r="AX16" i="55"/>
  <c r="L51" i="62" s="1"/>
  <c r="AR53" i="55"/>
  <c r="L85" i="64" s="1"/>
  <c r="AF56" i="55"/>
  <c r="L64" i="64" s="1"/>
  <c r="AQ53" i="55"/>
  <c r="K85" i="64" s="1"/>
  <c r="AQ52" i="55"/>
  <c r="K84" i="64" s="1"/>
  <c r="AX57" i="55"/>
  <c r="L101" i="64" s="1"/>
  <c r="AF30" i="55"/>
  <c r="L34" i="62" s="1"/>
  <c r="CB137" i="44"/>
  <c r="CB141" i="44" s="1"/>
  <c r="L44" i="64"/>
  <c r="L20" i="64"/>
  <c r="K20" i="64"/>
  <c r="L56" i="64"/>
  <c r="L32" i="64"/>
  <c r="K56" i="64"/>
  <c r="K32" i="64"/>
  <c r="K44" i="64"/>
  <c r="AR16" i="55"/>
  <c r="L45" i="62" s="1"/>
  <c r="AE30" i="55"/>
  <c r="K34" i="62" s="1"/>
  <c r="AK30" i="55"/>
  <c r="K40" i="62" s="1"/>
  <c r="AQ16" i="55"/>
  <c r="K45" i="62" s="1"/>
  <c r="AQ30" i="55"/>
  <c r="K46" i="62" s="1"/>
  <c r="AW16" i="55"/>
  <c r="K51" i="62" s="1"/>
  <c r="AW30" i="55"/>
  <c r="K52" i="62" s="1"/>
  <c r="AW44" i="55"/>
  <c r="K53" i="62" s="1"/>
  <c r="AX44" i="55"/>
  <c r="L53" i="62" s="1"/>
  <c r="AQ44" i="55"/>
  <c r="K47" i="62" s="1"/>
  <c r="AR44" i="55"/>
  <c r="L47" i="62" s="1"/>
  <c r="AL44" i="55"/>
  <c r="L41" i="62" s="1"/>
  <c r="AK44" i="55"/>
  <c r="K41" i="62" s="1"/>
  <c r="AK16" i="55"/>
  <c r="K39" i="62" s="1"/>
  <c r="Z30" i="55"/>
  <c r="L28" i="62" s="1"/>
  <c r="AL16" i="55"/>
  <c r="L39" i="62" s="1"/>
  <c r="AE44" i="55"/>
  <c r="K35" i="62" s="1"/>
  <c r="AF44" i="55"/>
  <c r="L35" i="62" s="1"/>
  <c r="AE16" i="55"/>
  <c r="K33" i="62" s="1"/>
  <c r="M30" i="55"/>
  <c r="K16" i="62" s="1"/>
  <c r="S16" i="55"/>
  <c r="K21" i="62" s="1"/>
  <c r="S30" i="55"/>
  <c r="K22" i="62" s="1"/>
  <c r="Y16" i="55"/>
  <c r="K27" i="62" s="1"/>
  <c r="Y30" i="55"/>
  <c r="K28" i="62" s="1"/>
  <c r="Z44" i="55"/>
  <c r="L29" i="62" s="1"/>
  <c r="Y44" i="55"/>
  <c r="K29" i="62" s="1"/>
  <c r="Y58" i="55"/>
  <c r="Y60" i="55" s="1"/>
  <c r="Z58" i="55"/>
  <c r="Z60" i="55" s="1"/>
  <c r="T16" i="55"/>
  <c r="L21" i="62" s="1"/>
  <c r="Z16" i="55"/>
  <c r="L27" i="62" s="1"/>
  <c r="N16" i="55"/>
  <c r="L15" i="62" s="1"/>
  <c r="N30" i="55"/>
  <c r="L16" i="62" s="1"/>
  <c r="T30" i="55"/>
  <c r="L22" i="62" s="1"/>
  <c r="T44" i="55"/>
  <c r="L23" i="62" s="1"/>
  <c r="S44" i="55"/>
  <c r="K23" i="62" s="1"/>
  <c r="S58" i="55"/>
  <c r="S60" i="55" s="1"/>
  <c r="T58" i="55"/>
  <c r="T60" i="55" s="1"/>
  <c r="M44" i="55"/>
  <c r="K17" i="62" s="1"/>
  <c r="M58" i="55"/>
  <c r="M60" i="55" s="1"/>
  <c r="N44" i="55"/>
  <c r="L17" i="62" s="1"/>
  <c r="N58" i="55"/>
  <c r="N60" i="55" s="1"/>
  <c r="M16" i="55"/>
  <c r="K15" i="62" s="1"/>
  <c r="AX45" i="63"/>
  <c r="AY45" i="63"/>
  <c r="AT45" i="63"/>
  <c r="AU45" i="63"/>
  <c r="AM45" i="63"/>
  <c r="AN45" i="63"/>
  <c r="AJ45" i="63"/>
  <c r="AI45" i="63"/>
  <c r="AC45" i="63"/>
  <c r="AB45" i="63"/>
  <c r="X45" i="63"/>
  <c r="Y45" i="63"/>
  <c r="R53" i="63"/>
  <c r="Q45" i="63"/>
  <c r="M45" i="63"/>
  <c r="N45" i="63"/>
  <c r="AA137" i="44"/>
  <c r="AA141" i="44" s="1"/>
  <c r="CC137" i="44"/>
  <c r="CC141" i="44" s="1"/>
  <c r="BO137" i="44"/>
  <c r="BO141" i="44" s="1"/>
  <c r="BJ137" i="44"/>
  <c r="BJ141" i="44" s="1"/>
  <c r="BK137" i="44"/>
  <c r="BK141" i="44" s="1"/>
  <c r="Z137" i="44"/>
  <c r="Z141" i="44" s="1"/>
  <c r="AW137" i="44"/>
  <c r="AW141" i="44" s="1"/>
  <c r="AR137" i="44"/>
  <c r="AR141" i="44" s="1"/>
  <c r="AS137" i="44"/>
  <c r="AS141" i="44" s="1"/>
  <c r="G58" i="55"/>
  <c r="G60" i="55" s="1"/>
  <c r="G44" i="55"/>
  <c r="K11" i="62" s="1"/>
  <c r="G16" i="55"/>
  <c r="K9" i="62" s="1"/>
  <c r="G30" i="55"/>
  <c r="K10" i="62" s="1"/>
  <c r="H16" i="55"/>
  <c r="L9" i="62" s="1"/>
  <c r="H30" i="55"/>
  <c r="L10" i="62" s="1"/>
  <c r="H44" i="55"/>
  <c r="L11" i="62" s="1"/>
  <c r="L61" i="62" s="1"/>
  <c r="H58" i="55"/>
  <c r="H60" i="55" s="1"/>
  <c r="N137" i="44"/>
  <c r="N141" i="44" s="1"/>
  <c r="M137" i="44"/>
  <c r="M141" i="44" s="1"/>
  <c r="AY24" i="66"/>
  <c r="AX24" i="66"/>
  <c r="AW24" i="66"/>
  <c r="AV24" i="66"/>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K24" i="66"/>
  <c r="J24" i="66"/>
  <c r="I24" i="66"/>
  <c r="H24" i="66"/>
  <c r="G24" i="66"/>
  <c r="F24" i="66"/>
  <c r="E24" i="66"/>
  <c r="W27" i="53"/>
  <c r="X27" i="53" s="1"/>
  <c r="Q27" i="53"/>
  <c r="R27" i="53" s="1"/>
  <c r="K27" i="53"/>
  <c r="E27" i="53"/>
  <c r="E25" i="53"/>
  <c r="K25" i="53"/>
  <c r="Q25" i="53"/>
  <c r="R25" i="53" s="1"/>
  <c r="W25" i="53"/>
  <c r="X25" i="53" s="1"/>
  <c r="K23" i="53"/>
  <c r="E23" i="53"/>
  <c r="W23" i="53"/>
  <c r="Q23" i="53"/>
  <c r="AA47" i="43"/>
  <c r="X47" i="43"/>
  <c r="U47" i="43"/>
  <c r="R47" i="43"/>
  <c r="Z42" i="43"/>
  <c r="Y42" i="43"/>
  <c r="Z41" i="43"/>
  <c r="Y41" i="43"/>
  <c r="Z40" i="43"/>
  <c r="Y40" i="43"/>
  <c r="Z39" i="43"/>
  <c r="Y39" i="43"/>
  <c r="W42" i="43"/>
  <c r="V42" i="43"/>
  <c r="W41" i="43"/>
  <c r="V41" i="43"/>
  <c r="W40" i="43"/>
  <c r="V40" i="43"/>
  <c r="W39" i="43"/>
  <c r="V39" i="43"/>
  <c r="T42" i="43"/>
  <c r="S42" i="43"/>
  <c r="T41" i="43"/>
  <c r="S41" i="43"/>
  <c r="T40" i="43"/>
  <c r="S40" i="43"/>
  <c r="T39" i="43"/>
  <c r="S39" i="43"/>
  <c r="Q42" i="43"/>
  <c r="P42" i="43"/>
  <c r="Q41" i="43"/>
  <c r="P41" i="43"/>
  <c r="Q40" i="43"/>
  <c r="P40" i="43"/>
  <c r="Q39" i="43"/>
  <c r="P39" i="43"/>
  <c r="N42" i="43"/>
  <c r="M42" i="43"/>
  <c r="N41" i="43"/>
  <c r="M41" i="43"/>
  <c r="N40" i="43"/>
  <c r="M40" i="43"/>
  <c r="K42" i="43"/>
  <c r="J42" i="43"/>
  <c r="K41" i="43"/>
  <c r="J41" i="43"/>
  <c r="K40" i="43"/>
  <c r="J40" i="43"/>
  <c r="H42" i="43"/>
  <c r="G42" i="43"/>
  <c r="H41" i="43"/>
  <c r="G41" i="43"/>
  <c r="H40" i="43"/>
  <c r="G40" i="43"/>
  <c r="Y32" i="43"/>
  <c r="Z32" i="43"/>
  <c r="Y33" i="43"/>
  <c r="Z33" i="43"/>
  <c r="Y34" i="43"/>
  <c r="Z34" i="43"/>
  <c r="Z31" i="43"/>
  <c r="Y31" i="43"/>
  <c r="V32" i="43"/>
  <c r="W32" i="43"/>
  <c r="V33" i="43"/>
  <c r="W33" i="43"/>
  <c r="V34" i="43"/>
  <c r="W34" i="43"/>
  <c r="W31" i="43"/>
  <c r="V31" i="43"/>
  <c r="S32" i="43"/>
  <c r="T32" i="43"/>
  <c r="S33" i="43"/>
  <c r="T33" i="43"/>
  <c r="S34" i="43"/>
  <c r="T34" i="43"/>
  <c r="T31" i="43"/>
  <c r="S31" i="43"/>
  <c r="P32" i="43"/>
  <c r="Q32" i="43"/>
  <c r="P33" i="43"/>
  <c r="Q33" i="43"/>
  <c r="P34" i="43"/>
  <c r="Q34" i="43"/>
  <c r="Q31" i="43"/>
  <c r="P31" i="43"/>
  <c r="M32" i="43"/>
  <c r="N32" i="43"/>
  <c r="M33" i="43"/>
  <c r="N33" i="43"/>
  <c r="M34" i="43"/>
  <c r="N34" i="43"/>
  <c r="N31" i="43"/>
  <c r="M31" i="43"/>
  <c r="J32" i="43"/>
  <c r="K32" i="43"/>
  <c r="J33" i="43"/>
  <c r="K33" i="43"/>
  <c r="J34" i="43"/>
  <c r="K34" i="43"/>
  <c r="K31" i="43"/>
  <c r="J31" i="43"/>
  <c r="L12" i="23"/>
  <c r="H12" i="23"/>
  <c r="Q11" i="23"/>
  <c r="L11" i="23"/>
  <c r="H11" i="23"/>
  <c r="Q10" i="23"/>
  <c r="L10" i="23"/>
  <c r="H10" i="23"/>
  <c r="Q9" i="23"/>
  <c r="L9" i="23"/>
  <c r="H9" i="23"/>
  <c r="I8" i="23"/>
  <c r="AS63" i="55"/>
  <c r="AS62" i="55"/>
  <c r="AM63" i="55"/>
  <c r="AM62" i="55"/>
  <c r="AG63" i="55"/>
  <c r="AG62" i="55"/>
  <c r="AA63" i="55"/>
  <c r="AA62" i="55"/>
  <c r="AO44" i="55"/>
  <c r="I47" i="62" s="1"/>
  <c r="AV56" i="55"/>
  <c r="J100" i="64" s="1"/>
  <c r="AS57" i="55"/>
  <c r="AP57" i="55"/>
  <c r="J89" i="64" s="1"/>
  <c r="AG57" i="55"/>
  <c r="AD57" i="55"/>
  <c r="J65" i="64" s="1"/>
  <c r="AS56" i="55"/>
  <c r="AP56" i="55"/>
  <c r="J88" i="64" s="1"/>
  <c r="AG56" i="55"/>
  <c r="AD56" i="55"/>
  <c r="J64" i="64" s="1"/>
  <c r="AS55" i="55"/>
  <c r="AP55" i="55"/>
  <c r="J87" i="64" s="1"/>
  <c r="AD55" i="55"/>
  <c r="J63" i="64" s="1"/>
  <c r="AB55" i="55"/>
  <c r="H63" i="64" s="1"/>
  <c r="AS54" i="55"/>
  <c r="AD54" i="55"/>
  <c r="J62" i="64" s="1"/>
  <c r="AB54" i="55"/>
  <c r="H62" i="64" s="1"/>
  <c r="AS53" i="55"/>
  <c r="AG53" i="55"/>
  <c r="AD53" i="55"/>
  <c r="J61" i="64" s="1"/>
  <c r="AB53" i="55"/>
  <c r="H61" i="64" s="1"/>
  <c r="AS52" i="55"/>
  <c r="AP52" i="55"/>
  <c r="J84" i="64" s="1"/>
  <c r="AG52" i="55"/>
  <c r="AD52" i="55"/>
  <c r="J60" i="64" s="1"/>
  <c r="AB52" i="55"/>
  <c r="H60" i="64" s="1"/>
  <c r="AS51" i="55"/>
  <c r="AP51" i="55"/>
  <c r="J83" i="64" s="1"/>
  <c r="AB51" i="55"/>
  <c r="H59" i="64" s="1"/>
  <c r="AB50" i="55"/>
  <c r="H58" i="64" s="1"/>
  <c r="W31" i="53"/>
  <c r="W30" i="53"/>
  <c r="W18" i="53"/>
  <c r="X14" i="53"/>
  <c r="W14" i="53"/>
  <c r="X13" i="53"/>
  <c r="W12" i="53"/>
  <c r="Q31" i="53"/>
  <c r="Q30" i="53"/>
  <c r="Q18" i="53"/>
  <c r="R14" i="53"/>
  <c r="Q14" i="53"/>
  <c r="R13" i="53"/>
  <c r="Q12" i="53"/>
  <c r="E104" i="64"/>
  <c r="E92" i="64"/>
  <c r="E80" i="64"/>
  <c r="E68" i="64"/>
  <c r="E56" i="64"/>
  <c r="E44" i="64"/>
  <c r="E32" i="64"/>
  <c r="E20" i="64"/>
  <c r="E118" i="64" s="1"/>
  <c r="E119" i="64" s="1"/>
  <c r="G119" i="64"/>
  <c r="J91" i="64"/>
  <c r="J90" i="64"/>
  <c r="J79" i="64"/>
  <c r="J78" i="64"/>
  <c r="J67" i="64"/>
  <c r="J66" i="64"/>
  <c r="J55" i="64"/>
  <c r="J54" i="64"/>
  <c r="J43" i="64"/>
  <c r="J42" i="64"/>
  <c r="J31" i="64"/>
  <c r="J30" i="64"/>
  <c r="I91" i="64"/>
  <c r="I90" i="64"/>
  <c r="I78" i="64"/>
  <c r="I79" i="64"/>
  <c r="I67" i="64"/>
  <c r="I66" i="64"/>
  <c r="I55" i="64"/>
  <c r="I54" i="64"/>
  <c r="I43" i="64"/>
  <c r="I42" i="64"/>
  <c r="I31" i="64"/>
  <c r="I30" i="64"/>
  <c r="H79" i="64"/>
  <c r="H78" i="64"/>
  <c r="H67" i="64"/>
  <c r="H66" i="64"/>
  <c r="H55" i="64"/>
  <c r="H54" i="64"/>
  <c r="H43" i="64"/>
  <c r="H42" i="64"/>
  <c r="H31" i="64"/>
  <c r="H30" i="64"/>
  <c r="H90" i="64"/>
  <c r="H91" i="64"/>
  <c r="J103" i="64"/>
  <c r="J102" i="64"/>
  <c r="I103" i="64"/>
  <c r="I102" i="64"/>
  <c r="H103" i="64"/>
  <c r="H102" i="64"/>
  <c r="J19" i="64"/>
  <c r="J18" i="64"/>
  <c r="I19" i="64"/>
  <c r="I18" i="64"/>
  <c r="H19" i="64"/>
  <c r="H117" i="64" s="1"/>
  <c r="H18" i="64"/>
  <c r="G53" i="62"/>
  <c r="G52" i="62"/>
  <c r="G51" i="62"/>
  <c r="G47" i="62"/>
  <c r="G46" i="62"/>
  <c r="G45" i="62"/>
  <c r="G41" i="62"/>
  <c r="G40" i="62"/>
  <c r="G39" i="62"/>
  <c r="G35" i="62"/>
  <c r="G34" i="62"/>
  <c r="G33" i="62"/>
  <c r="G29" i="62"/>
  <c r="G28" i="62"/>
  <c r="G27" i="62"/>
  <c r="G23" i="62"/>
  <c r="G22" i="62"/>
  <c r="G21" i="62"/>
  <c r="G17" i="62"/>
  <c r="G16" i="62"/>
  <c r="G15" i="62"/>
  <c r="G11" i="62"/>
  <c r="G10" i="62"/>
  <c r="G9" i="62"/>
  <c r="F53" i="62"/>
  <c r="F52" i="62"/>
  <c r="F51" i="62"/>
  <c r="F47" i="62"/>
  <c r="F41" i="62"/>
  <c r="F40" i="62"/>
  <c r="F39" i="62"/>
  <c r="F35" i="62"/>
  <c r="F34" i="62"/>
  <c r="F33" i="62"/>
  <c r="F29" i="62"/>
  <c r="F28" i="62"/>
  <c r="F27" i="62"/>
  <c r="F23" i="62"/>
  <c r="F22" i="62"/>
  <c r="F21" i="62"/>
  <c r="F17" i="62"/>
  <c r="F16" i="62"/>
  <c r="F15" i="62"/>
  <c r="F11" i="62"/>
  <c r="F10" i="62"/>
  <c r="F9" i="62"/>
  <c r="E56" i="62"/>
  <c r="E50" i="62"/>
  <c r="E44" i="62"/>
  <c r="E38" i="62"/>
  <c r="E32" i="62"/>
  <c r="E26" i="62"/>
  <c r="E20" i="62"/>
  <c r="E14" i="62"/>
  <c r="X57" i="55"/>
  <c r="J53" i="64" s="1"/>
  <c r="X56" i="55"/>
  <c r="J52" i="64" s="1"/>
  <c r="X55" i="55"/>
  <c r="J51" i="64" s="1"/>
  <c r="X54" i="55"/>
  <c r="X53" i="55"/>
  <c r="J49" i="64" s="1"/>
  <c r="X52" i="55"/>
  <c r="X51" i="55"/>
  <c r="X50" i="55"/>
  <c r="X49" i="55"/>
  <c r="W57" i="55"/>
  <c r="I53" i="64" s="1"/>
  <c r="W56" i="55"/>
  <c r="I52" i="64" s="1"/>
  <c r="W55" i="55"/>
  <c r="I51" i="64" s="1"/>
  <c r="W54" i="55"/>
  <c r="W53" i="55"/>
  <c r="I49" i="64" s="1"/>
  <c r="W52" i="55"/>
  <c r="W51" i="55"/>
  <c r="W50" i="55"/>
  <c r="W49" i="55"/>
  <c r="V57" i="55"/>
  <c r="H53" i="64" s="1"/>
  <c r="V56" i="55"/>
  <c r="H52" i="64" s="1"/>
  <c r="V55" i="55"/>
  <c r="H51" i="64" s="1"/>
  <c r="V54" i="55"/>
  <c r="AH12" i="23" s="1"/>
  <c r="V53" i="55"/>
  <c r="H49" i="64" s="1"/>
  <c r="V52" i="55"/>
  <c r="AH11" i="23" s="1"/>
  <c r="V51" i="55"/>
  <c r="AH10" i="23" s="1"/>
  <c r="V50" i="55"/>
  <c r="AH9" i="23" s="1"/>
  <c r="V49" i="55"/>
  <c r="AH8" i="23" s="1"/>
  <c r="U8" i="55"/>
  <c r="U10" i="55"/>
  <c r="U11" i="55"/>
  <c r="U12" i="55"/>
  <c r="U13" i="55"/>
  <c r="U14" i="55"/>
  <c r="U15" i="55"/>
  <c r="X8" i="55"/>
  <c r="X9" i="55"/>
  <c r="X10" i="55"/>
  <c r="X11" i="55"/>
  <c r="X12" i="55"/>
  <c r="X13" i="55"/>
  <c r="X14" i="55"/>
  <c r="X15" i="55"/>
  <c r="X7" i="55"/>
  <c r="W8" i="55"/>
  <c r="W9" i="55"/>
  <c r="W10" i="55"/>
  <c r="W11" i="55"/>
  <c r="W12" i="55"/>
  <c r="W13" i="55"/>
  <c r="W14" i="55"/>
  <c r="W15" i="55"/>
  <c r="W7" i="55"/>
  <c r="V8" i="55"/>
  <c r="V9" i="55"/>
  <c r="V10" i="55"/>
  <c r="V11" i="55"/>
  <c r="V12" i="55"/>
  <c r="V13" i="55"/>
  <c r="V14" i="55"/>
  <c r="V15" i="55"/>
  <c r="V7" i="55"/>
  <c r="P130" i="44"/>
  <c r="Q130" i="44"/>
  <c r="R130" i="44"/>
  <c r="U130" i="44"/>
  <c r="CE130" i="44"/>
  <c r="BU8" i="44"/>
  <c r="BU9" i="44"/>
  <c r="BU10" i="44"/>
  <c r="BU11" i="44"/>
  <c r="BC8" i="44"/>
  <c r="BC9" i="44"/>
  <c r="BC10" i="44"/>
  <c r="BC11" i="44"/>
  <c r="R49" i="55"/>
  <c r="AG8" i="23" s="1"/>
  <c r="R50" i="55"/>
  <c r="AG9" i="23" s="1"/>
  <c r="R51" i="55"/>
  <c r="AG10" i="23" s="1"/>
  <c r="R52" i="55"/>
  <c r="AG11" i="23" s="1"/>
  <c r="R53" i="55"/>
  <c r="J37" i="64" s="1"/>
  <c r="R54" i="55"/>
  <c r="AG12" i="23" s="1"/>
  <c r="R55" i="55"/>
  <c r="J39" i="64" s="1"/>
  <c r="R56" i="55"/>
  <c r="J40" i="64" s="1"/>
  <c r="R57" i="55"/>
  <c r="R7" i="55"/>
  <c r="R8" i="55"/>
  <c r="R9" i="55"/>
  <c r="R10" i="55"/>
  <c r="R11" i="55"/>
  <c r="R12" i="55"/>
  <c r="R13" i="55"/>
  <c r="R14" i="55"/>
  <c r="R15" i="55"/>
  <c r="P7" i="55"/>
  <c r="Q7" i="55"/>
  <c r="P8" i="55"/>
  <c r="Q8" i="55"/>
  <c r="P9" i="55"/>
  <c r="Q9" i="55"/>
  <c r="Q57" i="55"/>
  <c r="I41" i="64" s="1"/>
  <c r="Q56" i="55"/>
  <c r="I40" i="64" s="1"/>
  <c r="Q55" i="55"/>
  <c r="I39" i="64" s="1"/>
  <c r="Q54" i="55"/>
  <c r="AF12" i="23" s="1"/>
  <c r="Q53" i="55"/>
  <c r="I37" i="64" s="1"/>
  <c r="Q52" i="55"/>
  <c r="AF11" i="23" s="1"/>
  <c r="Q51" i="55"/>
  <c r="AF10" i="23" s="1"/>
  <c r="Q50" i="55"/>
  <c r="AF9" i="23" s="1"/>
  <c r="Q49" i="55"/>
  <c r="AF8" i="23" s="1"/>
  <c r="Q15" i="55"/>
  <c r="Q14" i="55"/>
  <c r="Q13" i="55"/>
  <c r="Q12" i="55"/>
  <c r="Q11" i="55"/>
  <c r="Q10" i="55"/>
  <c r="P57" i="55"/>
  <c r="H41" i="64" s="1"/>
  <c r="P56" i="55"/>
  <c r="H40" i="64" s="1"/>
  <c r="P55" i="55"/>
  <c r="H39" i="64" s="1"/>
  <c r="P54" i="55"/>
  <c r="AE12" i="23" s="1"/>
  <c r="P53" i="55"/>
  <c r="H37" i="64" s="1"/>
  <c r="P52" i="55"/>
  <c r="AE11" i="23" s="1"/>
  <c r="P51" i="55"/>
  <c r="AE10" i="23" s="1"/>
  <c r="P50" i="55"/>
  <c r="AE9" i="23" s="1"/>
  <c r="P49" i="55"/>
  <c r="AE8" i="23" s="1"/>
  <c r="P15" i="55"/>
  <c r="P14" i="55"/>
  <c r="P13" i="55"/>
  <c r="P12" i="55"/>
  <c r="P11" i="55"/>
  <c r="P10" i="55"/>
  <c r="AS68" i="55"/>
  <c r="AM68" i="55"/>
  <c r="AG68" i="55"/>
  <c r="AA68" i="55"/>
  <c r="I38" i="63"/>
  <c r="G43" i="63"/>
  <c r="AP43" i="63"/>
  <c r="AE43" i="63"/>
  <c r="T43" i="63"/>
  <c r="I43" i="63"/>
  <c r="AA82" i="55"/>
  <c r="W64" i="43" s="1"/>
  <c r="AA76" i="55"/>
  <c r="W63" i="43" s="1"/>
  <c r="AG82" i="55"/>
  <c r="AA64" i="43" s="1"/>
  <c r="AG76" i="55"/>
  <c r="AA63" i="43" s="1"/>
  <c r="AM82" i="55"/>
  <c r="AE64" i="43" s="1"/>
  <c r="AM76" i="55"/>
  <c r="AE63" i="43" s="1"/>
  <c r="AS82" i="55"/>
  <c r="AI64" i="43" s="1"/>
  <c r="AS76" i="55"/>
  <c r="AI63" i="43" s="1"/>
  <c r="U57" i="55"/>
  <c r="U56" i="55"/>
  <c r="U55" i="55"/>
  <c r="U54" i="55"/>
  <c r="U53" i="55"/>
  <c r="U52" i="55"/>
  <c r="O57" i="55"/>
  <c r="O56" i="55"/>
  <c r="O55" i="55"/>
  <c r="O54" i="55"/>
  <c r="O53" i="55"/>
  <c r="O52" i="55"/>
  <c r="U63" i="55"/>
  <c r="U62" i="55"/>
  <c r="O63" i="55"/>
  <c r="O62" i="55"/>
  <c r="O15" i="55"/>
  <c r="O14" i="55"/>
  <c r="O13" i="55"/>
  <c r="O12" i="55"/>
  <c r="O11" i="55"/>
  <c r="O10" i="55"/>
  <c r="O8" i="55"/>
  <c r="G18" i="47"/>
  <c r="H18" i="47"/>
  <c r="I18" i="47"/>
  <c r="J18" i="47"/>
  <c r="E18" i="25"/>
  <c r="F18" i="25"/>
  <c r="G18" i="25"/>
  <c r="H18" i="25"/>
  <c r="P17" i="23"/>
  <c r="Q17" i="23" s="1"/>
  <c r="M40" i="59" s="1"/>
  <c r="O14" i="23"/>
  <c r="N14" i="23"/>
  <c r="N18" i="23" s="1"/>
  <c r="Q12" i="23"/>
  <c r="T17" i="23"/>
  <c r="U17" i="23" s="1"/>
  <c r="M46" i="59" s="1"/>
  <c r="S14" i="23"/>
  <c r="R14" i="23"/>
  <c r="R18" i="23" s="1"/>
  <c r="U12" i="23"/>
  <c r="U11" i="23"/>
  <c r="U10" i="23"/>
  <c r="U9" i="23"/>
  <c r="AW63" i="63"/>
  <c r="AV63" i="63"/>
  <c r="AS63" i="63"/>
  <c r="AR63" i="63"/>
  <c r="AQ63" i="63"/>
  <c r="AP63" i="63"/>
  <c r="AL63" i="63"/>
  <c r="AK63" i="63"/>
  <c r="AH63" i="63"/>
  <c r="AG63" i="63"/>
  <c r="AF63" i="63"/>
  <c r="AE63" i="63"/>
  <c r="AA63" i="63"/>
  <c r="Z63" i="63"/>
  <c r="W63" i="63"/>
  <c r="V63" i="63"/>
  <c r="U63" i="63"/>
  <c r="T63" i="63"/>
  <c r="P63" i="63"/>
  <c r="O63" i="63"/>
  <c r="L63" i="63"/>
  <c r="K63" i="63"/>
  <c r="J63" i="63"/>
  <c r="I63" i="63"/>
  <c r="AW38" i="63"/>
  <c r="AW53" i="63" s="1"/>
  <c r="AV38" i="63"/>
  <c r="AV53" i="63" s="1"/>
  <c r="AS38" i="63"/>
  <c r="AS53" i="63" s="1"/>
  <c r="AR38" i="63"/>
  <c r="AR53" i="63" s="1"/>
  <c r="AQ38" i="63"/>
  <c r="AP38" i="63"/>
  <c r="AL38" i="63"/>
  <c r="AL53" i="63" s="1"/>
  <c r="AK38" i="63"/>
  <c r="AH38" i="63"/>
  <c r="AG38" i="63"/>
  <c r="AF38" i="63"/>
  <c r="AF53" i="63" s="1"/>
  <c r="AE38" i="63"/>
  <c r="AA38" i="63"/>
  <c r="Z38" i="63"/>
  <c r="Z53" i="63" s="1"/>
  <c r="W38" i="63"/>
  <c r="W53" i="63" s="1"/>
  <c r="V38" i="63"/>
  <c r="U38" i="63"/>
  <c r="U53" i="63" s="1"/>
  <c r="T38" i="63"/>
  <c r="P38" i="63"/>
  <c r="P53" i="63" s="1"/>
  <c r="O38" i="63"/>
  <c r="O53" i="63" s="1"/>
  <c r="L38" i="63"/>
  <c r="L53" i="63" s="1"/>
  <c r="K38" i="63"/>
  <c r="J38" i="63"/>
  <c r="B1" i="63"/>
  <c r="B34" i="59"/>
  <c r="B40" i="59" s="1"/>
  <c r="B46" i="59" s="1"/>
  <c r="B33" i="59"/>
  <c r="B39" i="59" s="1"/>
  <c r="B45" i="59" s="1"/>
  <c r="B9" i="59"/>
  <c r="B8" i="59" a="1"/>
  <c r="B8" i="59" s="1"/>
  <c r="H116" i="64" l="1"/>
  <c r="K60" i="62"/>
  <c r="I116" i="64"/>
  <c r="K61" i="62"/>
  <c r="K59" i="62"/>
  <c r="I117" i="64"/>
  <c r="J116" i="64"/>
  <c r="J117" i="64"/>
  <c r="L60" i="62"/>
  <c r="L59" i="62"/>
  <c r="F119" i="64"/>
  <c r="BV11" i="44"/>
  <c r="BX8" i="44"/>
  <c r="BV8" i="44"/>
  <c r="BV10" i="44"/>
  <c r="U22" i="55"/>
  <c r="BV9" i="44"/>
  <c r="BF8" i="44"/>
  <c r="O22" i="55"/>
  <c r="K118" i="64"/>
  <c r="K119" i="64" s="1"/>
  <c r="L118" i="64"/>
  <c r="L119" i="64" s="1"/>
  <c r="E64" i="62"/>
  <c r="E65" i="62" s="1"/>
  <c r="G65" i="62"/>
  <c r="F65" i="62"/>
  <c r="L56" i="62"/>
  <c r="I50" i="64"/>
  <c r="AI12" i="23"/>
  <c r="F40" i="59"/>
  <c r="I39" i="50"/>
  <c r="G46" i="59"/>
  <c r="J39" i="51"/>
  <c r="BF11" i="44"/>
  <c r="O35" i="55"/>
  <c r="I45" i="64"/>
  <c r="AI8" i="23"/>
  <c r="U9" i="55"/>
  <c r="U23" i="55"/>
  <c r="BF10" i="44"/>
  <c r="O23" i="55"/>
  <c r="I46" i="64"/>
  <c r="AI9" i="23"/>
  <c r="D40" i="59"/>
  <c r="I39" i="48"/>
  <c r="D46" i="59"/>
  <c r="J39" i="48"/>
  <c r="I47" i="64"/>
  <c r="AI10" i="23"/>
  <c r="E46" i="59"/>
  <c r="J39" i="49"/>
  <c r="G40" i="59"/>
  <c r="I39" i="51"/>
  <c r="I48" i="64"/>
  <c r="AI11" i="23"/>
  <c r="F46" i="59"/>
  <c r="J39" i="50"/>
  <c r="BX11" i="44"/>
  <c r="U35" i="55"/>
  <c r="E40" i="59"/>
  <c r="I39" i="49"/>
  <c r="J50" i="64"/>
  <c r="AJ12" i="23"/>
  <c r="J48" i="64"/>
  <c r="AJ11" i="23"/>
  <c r="J41" i="64"/>
  <c r="J45" i="64"/>
  <c r="AJ8" i="23"/>
  <c r="J46" i="64"/>
  <c r="AJ9" i="23"/>
  <c r="J47" i="64"/>
  <c r="AJ10" i="23"/>
  <c r="C28" i="59"/>
  <c r="G39" i="47"/>
  <c r="AG51" i="55"/>
  <c r="D71" i="64" s="1"/>
  <c r="AO57" i="55"/>
  <c r="I89" i="64" s="1"/>
  <c r="AO55" i="55"/>
  <c r="I87" i="64" s="1"/>
  <c r="AO53" i="55"/>
  <c r="I85" i="64" s="1"/>
  <c r="AD51" i="55"/>
  <c r="J59" i="64" s="1"/>
  <c r="AA57" i="55"/>
  <c r="D65" i="64" s="1"/>
  <c r="AM57" i="55"/>
  <c r="AM49" i="55"/>
  <c r="D81" i="64" s="1"/>
  <c r="AA50" i="55"/>
  <c r="D58" i="64" s="1"/>
  <c r="AA51" i="55"/>
  <c r="D59" i="64" s="1"/>
  <c r="AM51" i="55"/>
  <c r="D83" i="64" s="1"/>
  <c r="AA52" i="55"/>
  <c r="D60" i="64" s="1"/>
  <c r="AM53" i="55"/>
  <c r="D85" i="64" s="1"/>
  <c r="AA54" i="55"/>
  <c r="D62" i="64" s="1"/>
  <c r="AS49" i="55"/>
  <c r="D93" i="64" s="1"/>
  <c r="AS50" i="55"/>
  <c r="D94" i="64" s="1"/>
  <c r="AB57" i="55"/>
  <c r="H65" i="64" s="1"/>
  <c r="AA55" i="55"/>
  <c r="D63" i="64" s="1"/>
  <c r="AM55" i="55"/>
  <c r="D87" i="64" s="1"/>
  <c r="AT56" i="55"/>
  <c r="H100" i="64" s="1"/>
  <c r="AI57" i="55"/>
  <c r="I77" i="64" s="1"/>
  <c r="AT55" i="55"/>
  <c r="H99" i="64" s="1"/>
  <c r="AI56" i="55"/>
  <c r="I76" i="64" s="1"/>
  <c r="AU56" i="55"/>
  <c r="I100" i="64" s="1"/>
  <c r="AT49" i="55"/>
  <c r="H93" i="64" s="1"/>
  <c r="AT50" i="55"/>
  <c r="H94" i="64" s="1"/>
  <c r="AT51" i="55"/>
  <c r="H95" i="64" s="1"/>
  <c r="AT52" i="55"/>
  <c r="H96" i="64" s="1"/>
  <c r="AT53" i="55"/>
  <c r="H97" i="64" s="1"/>
  <c r="AT54" i="55"/>
  <c r="H98" i="64" s="1"/>
  <c r="AU55" i="55"/>
  <c r="I99" i="64" s="1"/>
  <c r="AU50" i="55"/>
  <c r="I94" i="64" s="1"/>
  <c r="AU51" i="55"/>
  <c r="I95" i="64" s="1"/>
  <c r="AU52" i="55"/>
  <c r="I96" i="64" s="1"/>
  <c r="AI53" i="55"/>
  <c r="I73" i="64" s="1"/>
  <c r="AU53" i="55"/>
  <c r="I97" i="64" s="1"/>
  <c r="AI54" i="55"/>
  <c r="I74" i="64" s="1"/>
  <c r="AU54" i="55"/>
  <c r="I98" i="64" s="1"/>
  <c r="AU49" i="55"/>
  <c r="I93" i="64" s="1"/>
  <c r="AV49" i="55"/>
  <c r="J93" i="64" s="1"/>
  <c r="AV50" i="55"/>
  <c r="J94" i="64" s="1"/>
  <c r="AV51" i="55"/>
  <c r="J95" i="64" s="1"/>
  <c r="AV52" i="55"/>
  <c r="J96" i="64" s="1"/>
  <c r="AV53" i="55"/>
  <c r="J97" i="64" s="1"/>
  <c r="AI55" i="55"/>
  <c r="I75" i="64" s="1"/>
  <c r="AJ56" i="55"/>
  <c r="J76" i="64" s="1"/>
  <c r="AJ57" i="55"/>
  <c r="J77" i="64" s="1"/>
  <c r="AJ49" i="55"/>
  <c r="J69" i="64" s="1"/>
  <c r="AJ50" i="55"/>
  <c r="J70" i="64" s="1"/>
  <c r="AJ51" i="55"/>
  <c r="J71" i="64" s="1"/>
  <c r="AJ53" i="55"/>
  <c r="J73" i="64" s="1"/>
  <c r="AJ54" i="55"/>
  <c r="J74" i="64" s="1"/>
  <c r="AN55" i="55"/>
  <c r="H87" i="64" s="1"/>
  <c r="L104" i="64"/>
  <c r="AI49" i="55"/>
  <c r="I69" i="64" s="1"/>
  <c r="AN51" i="55"/>
  <c r="H83" i="64" s="1"/>
  <c r="AN53" i="55"/>
  <c r="H85" i="64" s="1"/>
  <c r="K104" i="64"/>
  <c r="AI50" i="55"/>
  <c r="I70" i="64" s="1"/>
  <c r="AF58" i="55"/>
  <c r="AF60" i="55" s="1"/>
  <c r="AI51" i="55"/>
  <c r="I71" i="64" s="1"/>
  <c r="AJ55" i="55"/>
  <c r="J75" i="64" s="1"/>
  <c r="L50" i="62"/>
  <c r="L92" i="64"/>
  <c r="AI52" i="55"/>
  <c r="I72" i="64" s="1"/>
  <c r="AC56" i="55"/>
  <c r="I64" i="64" s="1"/>
  <c r="AC55" i="55"/>
  <c r="I63" i="64" s="1"/>
  <c r="K80" i="64"/>
  <c r="AC50" i="55"/>
  <c r="I58" i="64" s="1"/>
  <c r="AC51" i="55"/>
  <c r="I59" i="64" s="1"/>
  <c r="AC52" i="55"/>
  <c r="I60" i="64" s="1"/>
  <c r="AC54" i="55"/>
  <c r="I62" i="64" s="1"/>
  <c r="K20" i="62"/>
  <c r="L80" i="64"/>
  <c r="AL58" i="55"/>
  <c r="AL60" i="55" s="1"/>
  <c r="AK58" i="55"/>
  <c r="AK60" i="55" s="1"/>
  <c r="K68" i="64"/>
  <c r="K92" i="64"/>
  <c r="AG55" i="55"/>
  <c r="D75" i="64" s="1"/>
  <c r="AH56" i="55"/>
  <c r="H76" i="64" s="1"/>
  <c r="AH57" i="55"/>
  <c r="H77" i="64" s="1"/>
  <c r="L68" i="64"/>
  <c r="AH55" i="55"/>
  <c r="H75" i="64" s="1"/>
  <c r="AH49" i="55"/>
  <c r="H69" i="64" s="1"/>
  <c r="AH50" i="55"/>
  <c r="H70" i="64" s="1"/>
  <c r="AH51" i="55"/>
  <c r="H71" i="64" s="1"/>
  <c r="AH52" i="55"/>
  <c r="H72" i="64" s="1"/>
  <c r="AH53" i="55"/>
  <c r="H73" i="64" s="1"/>
  <c r="AH54" i="55"/>
  <c r="H74" i="64" s="1"/>
  <c r="AR58" i="55"/>
  <c r="AR60" i="55" s="1"/>
  <c r="AW58" i="55"/>
  <c r="AW60" i="55" s="1"/>
  <c r="AE58" i="55"/>
  <c r="AE60" i="55" s="1"/>
  <c r="AQ58" i="55"/>
  <c r="AQ60" i="55" s="1"/>
  <c r="K38" i="62"/>
  <c r="AX58" i="55"/>
  <c r="AX60" i="55" s="1"/>
  <c r="L38" i="62"/>
  <c r="L44" i="62"/>
  <c r="K56" i="62"/>
  <c r="K44" i="62"/>
  <c r="K50" i="62"/>
  <c r="L14" i="62"/>
  <c r="K14" i="62"/>
  <c r="L32" i="62"/>
  <c r="K32" i="62"/>
  <c r="K26" i="62"/>
  <c r="L20" i="62"/>
  <c r="L26" i="62"/>
  <c r="K8" i="43"/>
  <c r="K9" i="43" s="1"/>
  <c r="J5" i="59" s="1"/>
  <c r="AJ52" i="55"/>
  <c r="J72" i="64" s="1"/>
  <c r="J8" i="43"/>
  <c r="J9" i="43" s="1"/>
  <c r="I5" i="59" s="1"/>
  <c r="AV54" i="55"/>
  <c r="J98" i="64" s="1"/>
  <c r="AV55" i="55"/>
  <c r="J99" i="64" s="1"/>
  <c r="AA61" i="55"/>
  <c r="AG50" i="55"/>
  <c r="H8" i="43"/>
  <c r="H9" i="43" s="1"/>
  <c r="G5" i="59" s="1"/>
  <c r="AG45" i="63"/>
  <c r="J45" i="63"/>
  <c r="J53" i="63"/>
  <c r="V45" i="63"/>
  <c r="V53" i="63"/>
  <c r="AA45" i="63"/>
  <c r="AA53" i="63"/>
  <c r="J13" i="59"/>
  <c r="AP53" i="63"/>
  <c r="J6" i="59" s="1"/>
  <c r="H13" i="59"/>
  <c r="T53" i="63"/>
  <c r="H6" i="59" s="1"/>
  <c r="G13" i="59"/>
  <c r="I53" i="63"/>
  <c r="G6" i="59" s="1"/>
  <c r="K45" i="63"/>
  <c r="K53" i="63"/>
  <c r="AE53" i="63"/>
  <c r="I6" i="59" s="1"/>
  <c r="I13" i="59"/>
  <c r="AQ45" i="63"/>
  <c r="AQ53" i="63"/>
  <c r="I8" i="43"/>
  <c r="I9" i="43" s="1"/>
  <c r="H5" i="59" s="1"/>
  <c r="O9" i="55"/>
  <c r="U51" i="55"/>
  <c r="D47" i="64" s="1"/>
  <c r="O51" i="55"/>
  <c r="D35" i="64" s="1"/>
  <c r="D100" i="64"/>
  <c r="D101" i="64"/>
  <c r="D98" i="64"/>
  <c r="D97" i="64"/>
  <c r="D73" i="64"/>
  <c r="D76" i="64"/>
  <c r="D72" i="64"/>
  <c r="D99" i="64"/>
  <c r="D89" i="64"/>
  <c r="D96" i="64"/>
  <c r="D66" i="64"/>
  <c r="D102" i="64"/>
  <c r="D42" i="62"/>
  <c r="D95" i="64"/>
  <c r="AG54" i="55"/>
  <c r="D77" i="64"/>
  <c r="D90" i="64"/>
  <c r="U50" i="55"/>
  <c r="D46" i="64" s="1"/>
  <c r="D39" i="64"/>
  <c r="J39" i="59"/>
  <c r="F45" i="59"/>
  <c r="D52" i="64"/>
  <c r="K45" i="59"/>
  <c r="D41" i="64"/>
  <c r="M39" i="59"/>
  <c r="D53" i="64"/>
  <c r="M45" i="59"/>
  <c r="BX9" i="44"/>
  <c r="D40" i="64"/>
  <c r="K39" i="59"/>
  <c r="O50" i="55"/>
  <c r="BF9" i="44"/>
  <c r="D51" i="64"/>
  <c r="J45" i="59"/>
  <c r="F39" i="59"/>
  <c r="D37" i="64"/>
  <c r="H39" i="59"/>
  <c r="D49" i="64"/>
  <c r="H45" i="59"/>
  <c r="G39" i="59"/>
  <c r="G45" i="59"/>
  <c r="G47" i="59" s="1"/>
  <c r="BX10" i="44"/>
  <c r="AG61" i="55"/>
  <c r="D54" i="62"/>
  <c r="D48" i="62"/>
  <c r="H46" i="64"/>
  <c r="H50" i="64"/>
  <c r="D36" i="62"/>
  <c r="D78" i="64"/>
  <c r="U61" i="55"/>
  <c r="AT57" i="55"/>
  <c r="H101" i="64" s="1"/>
  <c r="O61" i="55"/>
  <c r="D36" i="64"/>
  <c r="D48" i="64"/>
  <c r="H35" i="64"/>
  <c r="H48" i="64"/>
  <c r="I33" i="64"/>
  <c r="J34" i="64"/>
  <c r="J38" i="64"/>
  <c r="D38" i="64"/>
  <c r="D50" i="64"/>
  <c r="H36" i="64"/>
  <c r="H45" i="64"/>
  <c r="I34" i="64"/>
  <c r="I38" i="64"/>
  <c r="J35" i="64"/>
  <c r="H33" i="64"/>
  <c r="I35" i="64"/>
  <c r="J36" i="64"/>
  <c r="H34" i="64"/>
  <c r="H38" i="64"/>
  <c r="H47" i="64"/>
  <c r="I36" i="64"/>
  <c r="J33" i="64"/>
  <c r="AU57" i="55"/>
  <c r="I101" i="64" s="1"/>
  <c r="AD50" i="55"/>
  <c r="J58" i="64" s="1"/>
  <c r="E57" i="62"/>
  <c r="E105" i="64"/>
  <c r="AS61" i="55"/>
  <c r="AM61" i="55"/>
  <c r="AV44" i="55"/>
  <c r="J53" i="62" s="1"/>
  <c r="AV57" i="55"/>
  <c r="AG49" i="55"/>
  <c r="AJ44" i="55"/>
  <c r="J41" i="62" s="1"/>
  <c r="AP50" i="55"/>
  <c r="J82" i="64" s="1"/>
  <c r="AN49" i="55"/>
  <c r="H81" i="64" s="1"/>
  <c r="AP49" i="55"/>
  <c r="J81" i="64" s="1"/>
  <c r="AP53" i="55"/>
  <c r="J85" i="64" s="1"/>
  <c r="AN50" i="55"/>
  <c r="H82" i="64" s="1"/>
  <c r="AN57" i="55"/>
  <c r="H89" i="64" s="1"/>
  <c r="AP54" i="55"/>
  <c r="J86" i="64" s="1"/>
  <c r="AO54" i="55"/>
  <c r="I86" i="64" s="1"/>
  <c r="AO50" i="55"/>
  <c r="I82" i="64" s="1"/>
  <c r="AO52" i="55"/>
  <c r="I84" i="64" s="1"/>
  <c r="AO56" i="55"/>
  <c r="I88" i="64" s="1"/>
  <c r="AO49" i="55"/>
  <c r="I81" i="64" s="1"/>
  <c r="AO51" i="55"/>
  <c r="I83" i="64" s="1"/>
  <c r="AM50" i="55"/>
  <c r="AM52" i="55"/>
  <c r="AM54" i="55"/>
  <c r="AM56" i="55"/>
  <c r="AN52" i="55"/>
  <c r="H84" i="64" s="1"/>
  <c r="AN54" i="55"/>
  <c r="H86" i="64" s="1"/>
  <c r="AN56" i="55"/>
  <c r="H88" i="64" s="1"/>
  <c r="AC53" i="55"/>
  <c r="I61" i="64" s="1"/>
  <c r="AC44" i="55"/>
  <c r="I35" i="62" s="1"/>
  <c r="AB56" i="55"/>
  <c r="H64" i="64" s="1"/>
  <c r="AC57" i="55"/>
  <c r="I65" i="64" s="1"/>
  <c r="AC30" i="55"/>
  <c r="I34" i="62" s="1"/>
  <c r="AB49" i="55"/>
  <c r="H57" i="64" s="1"/>
  <c r="AA56" i="55"/>
  <c r="AA53" i="55"/>
  <c r="AA49" i="55"/>
  <c r="AC49" i="55"/>
  <c r="I57" i="64" s="1"/>
  <c r="AD16" i="55"/>
  <c r="J33" i="62" s="1"/>
  <c r="AD49" i="55"/>
  <c r="J57" i="64" s="1"/>
  <c r="AA44" i="55"/>
  <c r="D35" i="62" s="1"/>
  <c r="AG44" i="55"/>
  <c r="D41" i="62" s="1"/>
  <c r="AA16" i="55"/>
  <c r="D33" i="62" s="1"/>
  <c r="AD30" i="55"/>
  <c r="J34" i="62" s="1"/>
  <c r="AG16" i="55"/>
  <c r="D39" i="62" s="1"/>
  <c r="AB44" i="55"/>
  <c r="H35" i="62" s="1"/>
  <c r="AN44" i="55"/>
  <c r="H47" i="62" s="1"/>
  <c r="AI16" i="55"/>
  <c r="I39" i="62" s="1"/>
  <c r="AD44" i="55"/>
  <c r="J35" i="62" s="1"/>
  <c r="AB16" i="55"/>
  <c r="H33" i="62" s="1"/>
  <c r="AH44" i="55"/>
  <c r="H41" i="62" s="1"/>
  <c r="AC16" i="55"/>
  <c r="I33" i="62" s="1"/>
  <c r="AA30" i="55"/>
  <c r="D34" i="62" s="1"/>
  <c r="AB30" i="55"/>
  <c r="H34" i="62" s="1"/>
  <c r="AI44" i="55"/>
  <c r="I41" i="62" s="1"/>
  <c r="AH16" i="55"/>
  <c r="H39" i="62" s="1"/>
  <c r="AJ16" i="55"/>
  <c r="J39" i="62" s="1"/>
  <c r="AG30" i="55"/>
  <c r="AH30" i="55"/>
  <c r="H40" i="62" s="1"/>
  <c r="AI30" i="55"/>
  <c r="I40" i="62" s="1"/>
  <c r="AJ30" i="55"/>
  <c r="J40" i="62" s="1"/>
  <c r="AM44" i="55"/>
  <c r="D47" i="62" s="1"/>
  <c r="AP44" i="55"/>
  <c r="J47" i="62" s="1"/>
  <c r="AN16" i="55"/>
  <c r="H45" i="62" s="1"/>
  <c r="AO16" i="55"/>
  <c r="I45" i="62" s="1"/>
  <c r="AP16" i="55"/>
  <c r="J45" i="62" s="1"/>
  <c r="AM16" i="55"/>
  <c r="D45" i="62" s="1"/>
  <c r="AM30" i="55"/>
  <c r="D46" i="62" s="1"/>
  <c r="AS44" i="55"/>
  <c r="D53" i="62" s="1"/>
  <c r="AN30" i="55"/>
  <c r="H46" i="62" s="1"/>
  <c r="AT44" i="55"/>
  <c r="H53" i="62" s="1"/>
  <c r="AO30" i="55"/>
  <c r="I46" i="62" s="1"/>
  <c r="AP30" i="55"/>
  <c r="J46" i="62" s="1"/>
  <c r="AT16" i="55"/>
  <c r="H51" i="62" s="1"/>
  <c r="AV16" i="55"/>
  <c r="J51" i="62" s="1"/>
  <c r="AS30" i="55"/>
  <c r="D52" i="62" s="1"/>
  <c r="AT30" i="55"/>
  <c r="H52" i="62" s="1"/>
  <c r="AV30" i="55"/>
  <c r="J52" i="62" s="1"/>
  <c r="AS16" i="55"/>
  <c r="D51" i="62" s="1"/>
  <c r="H37" i="47"/>
  <c r="G37" i="47"/>
  <c r="J37" i="47"/>
  <c r="I37" i="47"/>
  <c r="Q8" i="23"/>
  <c r="U8" i="23"/>
  <c r="P45" i="63"/>
  <c r="AE45" i="63"/>
  <c r="AL45" i="63"/>
  <c r="AR45" i="63"/>
  <c r="L45" i="63"/>
  <c r="O45" i="63"/>
  <c r="AP45" i="63"/>
  <c r="W45" i="63"/>
  <c r="Z45" i="63"/>
  <c r="T45" i="63"/>
  <c r="I45" i="63"/>
  <c r="AS45" i="63"/>
  <c r="AF45" i="63"/>
  <c r="AV45" i="63"/>
  <c r="AH45" i="63"/>
  <c r="AW45" i="63"/>
  <c r="U45" i="63"/>
  <c r="AK45" i="63"/>
  <c r="L64" i="62" l="1"/>
  <c r="L65" i="62" s="1"/>
  <c r="K64" i="62"/>
  <c r="K65" i="62" s="1"/>
  <c r="D67" i="64"/>
  <c r="W65" i="43"/>
  <c r="D25" i="62"/>
  <c r="O65" i="43"/>
  <c r="D103" i="64"/>
  <c r="D104" i="64" s="1"/>
  <c r="AI65" i="43"/>
  <c r="D43" i="62"/>
  <c r="AA65" i="43"/>
  <c r="D49" i="62"/>
  <c r="AE65" i="43"/>
  <c r="D55" i="64"/>
  <c r="S65" i="43"/>
  <c r="F41" i="59"/>
  <c r="G41" i="59"/>
  <c r="F47" i="59"/>
  <c r="I56" i="64"/>
  <c r="J56" i="64"/>
  <c r="C40" i="59"/>
  <c r="I39" i="47"/>
  <c r="C46" i="59"/>
  <c r="J39" i="47"/>
  <c r="AS58" i="55"/>
  <c r="AS60" i="55" s="1"/>
  <c r="D40" i="62"/>
  <c r="D44" i="62" s="1"/>
  <c r="H104" i="64"/>
  <c r="I80" i="64"/>
  <c r="I104" i="64"/>
  <c r="J80" i="64"/>
  <c r="K105" i="64"/>
  <c r="H80" i="64"/>
  <c r="AI58" i="55"/>
  <c r="AI60" i="55" s="1"/>
  <c r="AH58" i="55"/>
  <c r="AH60" i="55" s="1"/>
  <c r="L105" i="64"/>
  <c r="AJ58" i="55"/>
  <c r="AJ60" i="55" s="1"/>
  <c r="L57" i="62"/>
  <c r="K57" i="62"/>
  <c r="D37" i="62"/>
  <c r="D38" i="62" s="1"/>
  <c r="D70" i="64"/>
  <c r="D79" i="64"/>
  <c r="E45" i="59"/>
  <c r="E47" i="59" s="1"/>
  <c r="D45" i="59"/>
  <c r="D47" i="59" s="1"/>
  <c r="E39" i="59"/>
  <c r="E41" i="59" s="1"/>
  <c r="D82" i="64"/>
  <c r="D64" i="64"/>
  <c r="D84" i="64"/>
  <c r="D61" i="64"/>
  <c r="D74" i="64"/>
  <c r="D69" i="64"/>
  <c r="D88" i="64"/>
  <c r="D86" i="64"/>
  <c r="D39" i="59"/>
  <c r="D41" i="59" s="1"/>
  <c r="D34" i="64"/>
  <c r="D31" i="62"/>
  <c r="D43" i="64"/>
  <c r="AT58" i="55"/>
  <c r="AT60" i="55" s="1"/>
  <c r="AD58" i="55"/>
  <c r="AD60" i="55" s="1"/>
  <c r="H44" i="64"/>
  <c r="H56" i="64"/>
  <c r="J44" i="64"/>
  <c r="I44" i="64"/>
  <c r="H56" i="62"/>
  <c r="D55" i="62"/>
  <c r="D56" i="62" s="1"/>
  <c r="D91" i="64"/>
  <c r="I38" i="62"/>
  <c r="AA58" i="55"/>
  <c r="AA60" i="55" s="1"/>
  <c r="D57" i="64"/>
  <c r="I92" i="64"/>
  <c r="J50" i="62"/>
  <c r="J92" i="64"/>
  <c r="I50" i="62"/>
  <c r="J44" i="62"/>
  <c r="H68" i="64"/>
  <c r="H92" i="64"/>
  <c r="D50" i="62"/>
  <c r="H50" i="62"/>
  <c r="H44" i="62"/>
  <c r="I44" i="62"/>
  <c r="AB58" i="55"/>
  <c r="AB60" i="55" s="1"/>
  <c r="J38" i="62"/>
  <c r="H38" i="62"/>
  <c r="J68" i="64"/>
  <c r="J56" i="62"/>
  <c r="I68" i="64"/>
  <c r="AV58" i="55"/>
  <c r="AV60" i="55" s="1"/>
  <c r="J101" i="64"/>
  <c r="J104" i="64" s="1"/>
  <c r="AO58" i="55"/>
  <c r="AO60" i="55" s="1"/>
  <c r="AP58" i="55"/>
  <c r="AP60" i="55" s="1"/>
  <c r="AG58" i="55"/>
  <c r="AG69" i="55" s="1"/>
  <c r="AA62" i="43" s="1"/>
  <c r="AA66" i="43" s="1"/>
  <c r="AM58" i="55"/>
  <c r="AM69" i="55" s="1"/>
  <c r="AE62" i="43" s="1"/>
  <c r="AN58" i="55"/>
  <c r="AN60" i="55" s="1"/>
  <c r="AC58" i="55"/>
  <c r="AC60" i="55" s="1"/>
  <c r="AA50" i="43"/>
  <c r="AA49" i="43"/>
  <c r="AA48" i="43"/>
  <c r="AA35" i="43"/>
  <c r="X50" i="43"/>
  <c r="X49" i="43"/>
  <c r="X48" i="43"/>
  <c r="X35" i="43"/>
  <c r="U50" i="43"/>
  <c r="U49" i="43"/>
  <c r="U48" i="43"/>
  <c r="T49" i="43"/>
  <c r="U35" i="43"/>
  <c r="R50" i="43"/>
  <c r="R49" i="43"/>
  <c r="R48" i="43"/>
  <c r="R35" i="43"/>
  <c r="O50" i="43"/>
  <c r="O49" i="43"/>
  <c r="O48" i="43"/>
  <c r="O35" i="43"/>
  <c r="L50" i="43"/>
  <c r="L49" i="43"/>
  <c r="L48" i="43"/>
  <c r="L35" i="43"/>
  <c r="Y31" i="53"/>
  <c r="Y30" i="53"/>
  <c r="Y14" i="53"/>
  <c r="Y13" i="53"/>
  <c r="Y12" i="53"/>
  <c r="S31" i="53"/>
  <c r="S30" i="53"/>
  <c r="S13" i="53"/>
  <c r="S12" i="53"/>
  <c r="U82" i="55"/>
  <c r="S64" i="43" s="1"/>
  <c r="U76" i="55"/>
  <c r="S63" i="43" s="1"/>
  <c r="O82" i="55"/>
  <c r="O64" i="43" s="1"/>
  <c r="O76" i="55"/>
  <c r="O63" i="43" s="1"/>
  <c r="AH23" i="59"/>
  <c r="AH21" i="59"/>
  <c r="AG21" i="59"/>
  <c r="AF21" i="59"/>
  <c r="AE21" i="59"/>
  <c r="AD23" i="59"/>
  <c r="AD21" i="59"/>
  <c r="AC21" i="59"/>
  <c r="AB21" i="59"/>
  <c r="AA21" i="59"/>
  <c r="Z23" i="59"/>
  <c r="Z21" i="59"/>
  <c r="Y21" i="59"/>
  <c r="X21" i="59"/>
  <c r="W21" i="59"/>
  <c r="S21" i="59"/>
  <c r="T21" i="59"/>
  <c r="U21" i="59"/>
  <c r="V21" i="59"/>
  <c r="V23" i="59"/>
  <c r="BU156" i="44"/>
  <c r="BX156" i="44" s="1"/>
  <c r="BU155" i="44"/>
  <c r="BX155" i="44" s="1"/>
  <c r="BU154" i="44"/>
  <c r="CE151" i="44"/>
  <c r="CD151" i="44"/>
  <c r="CA151" i="44"/>
  <c r="BZ151" i="44"/>
  <c r="BY151" i="44"/>
  <c r="BW151" i="44"/>
  <c r="BT151" i="44"/>
  <c r="BS151" i="44"/>
  <c r="BR151" i="44"/>
  <c r="BQ151" i="44"/>
  <c r="BU150" i="44"/>
  <c r="BX150" i="44" s="1"/>
  <c r="BU149" i="44"/>
  <c r="BX149" i="44" s="1"/>
  <c r="BU148" i="44"/>
  <c r="BX148" i="44" s="1"/>
  <c r="BU147" i="44"/>
  <c r="BX147" i="44" s="1"/>
  <c r="BU146" i="44"/>
  <c r="BX146" i="44" s="1"/>
  <c r="BU145" i="44"/>
  <c r="BX145" i="44" s="1"/>
  <c r="BW135" i="44"/>
  <c r="O39" i="43" s="1"/>
  <c r="BU135" i="44"/>
  <c r="BX134" i="44"/>
  <c r="BX133" i="44"/>
  <c r="CD130" i="44"/>
  <c r="CA130" i="44"/>
  <c r="BZ130" i="44"/>
  <c r="BY130" i="44"/>
  <c r="BW130" i="44"/>
  <c r="BT130" i="44"/>
  <c r="BS130" i="44"/>
  <c r="BR130" i="44"/>
  <c r="BQ130" i="44"/>
  <c r="BU129" i="44"/>
  <c r="BU128" i="44"/>
  <c r="BU127" i="44"/>
  <c r="BU126" i="44"/>
  <c r="BU125" i="44"/>
  <c r="BU124" i="44"/>
  <c r="BU123" i="44"/>
  <c r="BU122" i="44"/>
  <c r="BU121" i="44"/>
  <c r="BU120" i="44"/>
  <c r="BU119" i="44"/>
  <c r="BU118" i="44"/>
  <c r="BU117" i="44"/>
  <c r="BU116" i="44"/>
  <c r="BU115" i="44"/>
  <c r="BU114" i="44"/>
  <c r="BU113" i="44"/>
  <c r="BU112" i="44"/>
  <c r="BU111" i="44"/>
  <c r="BU110" i="44"/>
  <c r="BU109" i="44"/>
  <c r="BU108" i="44"/>
  <c r="BU107" i="44"/>
  <c r="BU106" i="44"/>
  <c r="BU105" i="44"/>
  <c r="BU104" i="44"/>
  <c r="BU103" i="44"/>
  <c r="BU102" i="44"/>
  <c r="BU101" i="44"/>
  <c r="BU100" i="44"/>
  <c r="BU99" i="44"/>
  <c r="BU98" i="44"/>
  <c r="BU97" i="44"/>
  <c r="BU96" i="44"/>
  <c r="BU95" i="44"/>
  <c r="BU94" i="44"/>
  <c r="BU93" i="44"/>
  <c r="BU92" i="44"/>
  <c r="BU91" i="44"/>
  <c r="BU90" i="44"/>
  <c r="BU89" i="44"/>
  <c r="BU88" i="44"/>
  <c r="BU87" i="44"/>
  <c r="BU86" i="44"/>
  <c r="BU85" i="44"/>
  <c r="BU84" i="44"/>
  <c r="BU83" i="44"/>
  <c r="BU82" i="44"/>
  <c r="BU81" i="44"/>
  <c r="BU80" i="44"/>
  <c r="BU79" i="44"/>
  <c r="BU78" i="44"/>
  <c r="BU77" i="44"/>
  <c r="BU76" i="44"/>
  <c r="BU75" i="44"/>
  <c r="BU74" i="44"/>
  <c r="BU73" i="44"/>
  <c r="BU72" i="44"/>
  <c r="BU71" i="44"/>
  <c r="BU70" i="44"/>
  <c r="BU69" i="44"/>
  <c r="BU68" i="44"/>
  <c r="BU67" i="44"/>
  <c r="BU66" i="44"/>
  <c r="BU65" i="44"/>
  <c r="BU64" i="44"/>
  <c r="BU63" i="44"/>
  <c r="BU62" i="44"/>
  <c r="BU61" i="44"/>
  <c r="BU60" i="44"/>
  <c r="BU59" i="44"/>
  <c r="BU58" i="44"/>
  <c r="BU57" i="44"/>
  <c r="BU56" i="44"/>
  <c r="BU55" i="44"/>
  <c r="BU54" i="44"/>
  <c r="BU53" i="44"/>
  <c r="BU52" i="44"/>
  <c r="BU51" i="44"/>
  <c r="BU50" i="44"/>
  <c r="BU49" i="44"/>
  <c r="BU48" i="44"/>
  <c r="BU47" i="44"/>
  <c r="BU46" i="44"/>
  <c r="BU45" i="44"/>
  <c r="BU44" i="44"/>
  <c r="BU43" i="44"/>
  <c r="BU42" i="44"/>
  <c r="BU41" i="44"/>
  <c r="BU40" i="44"/>
  <c r="BU39" i="44"/>
  <c r="BU38" i="44"/>
  <c r="BU37" i="44"/>
  <c r="BU36" i="44"/>
  <c r="BU35" i="44"/>
  <c r="BU34" i="44"/>
  <c r="BU33" i="44"/>
  <c r="BU32" i="44"/>
  <c r="BU31" i="44"/>
  <c r="BU30" i="44"/>
  <c r="BU29" i="44"/>
  <c r="BU28" i="44"/>
  <c r="BU27" i="44"/>
  <c r="BU26" i="44"/>
  <c r="BU25" i="44"/>
  <c r="BU24" i="44"/>
  <c r="BU23" i="44"/>
  <c r="BU22" i="44"/>
  <c r="BU21" i="44"/>
  <c r="BU20" i="44"/>
  <c r="BU19" i="44"/>
  <c r="BU18" i="44"/>
  <c r="BU17" i="44"/>
  <c r="BU16" i="44"/>
  <c r="BU15" i="44"/>
  <c r="BU14" i="44"/>
  <c r="BU13" i="44"/>
  <c r="BU12" i="44"/>
  <c r="BU7" i="44"/>
  <c r="BX40" i="44" l="1"/>
  <c r="BX96" i="44"/>
  <c r="BX17" i="44"/>
  <c r="BX25" i="44"/>
  <c r="BV25" i="44"/>
  <c r="BX33" i="44"/>
  <c r="BX41" i="44"/>
  <c r="BX49" i="44"/>
  <c r="BX57" i="44"/>
  <c r="BV57" i="44"/>
  <c r="BX65" i="44"/>
  <c r="BX73" i="44"/>
  <c r="BX81" i="44"/>
  <c r="BX89" i="44"/>
  <c r="BV89" i="44"/>
  <c r="BX97" i="44"/>
  <c r="BX105" i="44"/>
  <c r="BX113" i="44"/>
  <c r="BX121" i="44"/>
  <c r="BV121" i="44"/>
  <c r="BX129" i="44"/>
  <c r="BX48" i="44"/>
  <c r="BX18" i="44"/>
  <c r="BX26" i="44"/>
  <c r="BX34" i="44"/>
  <c r="BX42" i="44"/>
  <c r="BX50" i="44"/>
  <c r="BX58" i="44"/>
  <c r="BX66" i="44"/>
  <c r="BX74" i="44"/>
  <c r="BX82" i="44"/>
  <c r="BX90" i="44"/>
  <c r="BX98" i="44"/>
  <c r="BX106" i="44"/>
  <c r="BX114" i="44"/>
  <c r="BX122" i="44"/>
  <c r="BX32" i="44"/>
  <c r="BX88" i="44"/>
  <c r="BX128" i="44"/>
  <c r="U49" i="55"/>
  <c r="C45" i="59" s="1"/>
  <c r="C47" i="59" s="1"/>
  <c r="BV7" i="44"/>
  <c r="BX19" i="44"/>
  <c r="BX27" i="44"/>
  <c r="BX35" i="44"/>
  <c r="BX43" i="44"/>
  <c r="BV43" i="44"/>
  <c r="BX51" i="44"/>
  <c r="BX59" i="44"/>
  <c r="BX67" i="44"/>
  <c r="BX75" i="44"/>
  <c r="BV75" i="44"/>
  <c r="BX83" i="44"/>
  <c r="BX91" i="44"/>
  <c r="BX99" i="44"/>
  <c r="BX107" i="44"/>
  <c r="BV107" i="44"/>
  <c r="BX115" i="44"/>
  <c r="BX123" i="44"/>
  <c r="BX16" i="44"/>
  <c r="BX72" i="44"/>
  <c r="BV72" i="44"/>
  <c r="BX120" i="44"/>
  <c r="BX20" i="44"/>
  <c r="BX28" i="44"/>
  <c r="BV28" i="44"/>
  <c r="BX36" i="44"/>
  <c r="BX44" i="44"/>
  <c r="BX52" i="44"/>
  <c r="BX60" i="44"/>
  <c r="BV60" i="44"/>
  <c r="BX68" i="44"/>
  <c r="BX76" i="44"/>
  <c r="BX84" i="44"/>
  <c r="BX92" i="44"/>
  <c r="BV92" i="44"/>
  <c r="BX100" i="44"/>
  <c r="BX108" i="44"/>
  <c r="BX116" i="44"/>
  <c r="BX124" i="44"/>
  <c r="BV124" i="44"/>
  <c r="BX24" i="44"/>
  <c r="BX80" i="44"/>
  <c r="BX13" i="44"/>
  <c r="BX21" i="44"/>
  <c r="BV21" i="44"/>
  <c r="BX29" i="44"/>
  <c r="BX37" i="44"/>
  <c r="BX45" i="44"/>
  <c r="BX53" i="44"/>
  <c r="BV53" i="44"/>
  <c r="BX61" i="44"/>
  <c r="BX69" i="44"/>
  <c r="BX77" i="44"/>
  <c r="BX85" i="44"/>
  <c r="BV85" i="44"/>
  <c r="BX93" i="44"/>
  <c r="BX101" i="44"/>
  <c r="BX109" i="44"/>
  <c r="BX117" i="44"/>
  <c r="BV117" i="44"/>
  <c r="BX125" i="44"/>
  <c r="BX56" i="44"/>
  <c r="BX112" i="44"/>
  <c r="BX14" i="44"/>
  <c r="BV14" i="44"/>
  <c r="BX22" i="44"/>
  <c r="BX30" i="44"/>
  <c r="BX38" i="44"/>
  <c r="BX46" i="44"/>
  <c r="BV46" i="44"/>
  <c r="BX54" i="44"/>
  <c r="BX62" i="44"/>
  <c r="BX70" i="44"/>
  <c r="BX78" i="44"/>
  <c r="BV78" i="44"/>
  <c r="BX86" i="44"/>
  <c r="BX94" i="44"/>
  <c r="BX102" i="44"/>
  <c r="BX110" i="44"/>
  <c r="BV110" i="44"/>
  <c r="BX118" i="44"/>
  <c r="BX126" i="44"/>
  <c r="BX64" i="44"/>
  <c r="BX104" i="44"/>
  <c r="BV104" i="44"/>
  <c r="BX15" i="44"/>
  <c r="BX23" i="44"/>
  <c r="BX31" i="44"/>
  <c r="BX39" i="44"/>
  <c r="BV39" i="44"/>
  <c r="BX47" i="44"/>
  <c r="BX55" i="44"/>
  <c r="BX63" i="44"/>
  <c r="BX71" i="44"/>
  <c r="BV71" i="44"/>
  <c r="BX79" i="44"/>
  <c r="BX87" i="44"/>
  <c r="BX95" i="44"/>
  <c r="BX103" i="44"/>
  <c r="BV103" i="44"/>
  <c r="BX111" i="44"/>
  <c r="BX119" i="44"/>
  <c r="BX127" i="44"/>
  <c r="AE66" i="43"/>
  <c r="AS69" i="55"/>
  <c r="I7" i="59"/>
  <c r="I10" i="59" s="1"/>
  <c r="H7" i="59"/>
  <c r="H10" i="59" s="1"/>
  <c r="AG72" i="55"/>
  <c r="D80" i="64"/>
  <c r="D92" i="64"/>
  <c r="C15" i="61"/>
  <c r="F15" i="61" s="1"/>
  <c r="C14" i="61"/>
  <c r="M14" i="61" s="1"/>
  <c r="CD137" i="44"/>
  <c r="CD141" i="44" s="1"/>
  <c r="O20" i="59"/>
  <c r="BS137" i="44"/>
  <c r="BS141" i="44" s="1"/>
  <c r="Q19" i="59" s="1"/>
  <c r="N39" i="43"/>
  <c r="N43" i="43" s="1"/>
  <c r="M39" i="43"/>
  <c r="M43" i="43" s="1"/>
  <c r="X18" i="53"/>
  <c r="BX154" i="44"/>
  <c r="W19" i="53"/>
  <c r="Y19" i="53" s="1"/>
  <c r="BX12" i="44"/>
  <c r="U68" i="55"/>
  <c r="I45" i="59" s="1"/>
  <c r="L45" i="59" s="1"/>
  <c r="X23" i="53"/>
  <c r="AA69" i="55"/>
  <c r="W62" i="43" s="1"/>
  <c r="W66" i="43" s="1"/>
  <c r="R15" i="43"/>
  <c r="R16" i="43"/>
  <c r="P15" i="43"/>
  <c r="P16" i="43"/>
  <c r="N16" i="43"/>
  <c r="N15" i="43"/>
  <c r="L16" i="43"/>
  <c r="L15" i="43"/>
  <c r="AM72" i="55"/>
  <c r="D68" i="64"/>
  <c r="AG60" i="55"/>
  <c r="AM60" i="55"/>
  <c r="M49" i="43"/>
  <c r="M48" i="43"/>
  <c r="N48" i="43"/>
  <c r="P48" i="43"/>
  <c r="P49" i="43"/>
  <c r="Q49" i="43"/>
  <c r="N35" i="43"/>
  <c r="J48" i="43"/>
  <c r="N49" i="43"/>
  <c r="S48" i="43"/>
  <c r="M50" i="43"/>
  <c r="Q48" i="43"/>
  <c r="Z48" i="43"/>
  <c r="W50" i="43"/>
  <c r="Z49" i="43"/>
  <c r="Y50" i="43"/>
  <c r="Y43" i="43"/>
  <c r="W49" i="43"/>
  <c r="W35" i="43"/>
  <c r="K50" i="43"/>
  <c r="K49" i="43"/>
  <c r="P35" i="43"/>
  <c r="T48" i="43"/>
  <c r="S49" i="43"/>
  <c r="V48" i="43"/>
  <c r="Z50" i="43"/>
  <c r="P43" i="43"/>
  <c r="S50" i="43"/>
  <c r="W48" i="43"/>
  <c r="Y35" i="43"/>
  <c r="T50" i="43"/>
  <c r="V49" i="43"/>
  <c r="Z35" i="43"/>
  <c r="Y48" i="43"/>
  <c r="T43" i="43"/>
  <c r="K48" i="43"/>
  <c r="M35" i="43"/>
  <c r="Y49" i="43"/>
  <c r="Q50" i="43"/>
  <c r="S35" i="43"/>
  <c r="N50" i="43"/>
  <c r="T35" i="43"/>
  <c r="V50" i="43"/>
  <c r="BX7" i="44"/>
  <c r="U7" i="55"/>
  <c r="U16" i="55" s="1"/>
  <c r="D27" i="62" s="1"/>
  <c r="U30" i="55"/>
  <c r="D28" i="62" s="1"/>
  <c r="AA43" i="43"/>
  <c r="AA51" i="43" s="1"/>
  <c r="R43" i="43"/>
  <c r="R51" i="43" s="1"/>
  <c r="AA70" i="55"/>
  <c r="BX135" i="44"/>
  <c r="U43" i="43"/>
  <c r="U51" i="43" s="1"/>
  <c r="Q43" i="43"/>
  <c r="BX151" i="44"/>
  <c r="V44" i="55"/>
  <c r="H29" i="62" s="1"/>
  <c r="Z43" i="43"/>
  <c r="O43" i="43"/>
  <c r="O51" i="43" s="1"/>
  <c r="CE137" i="44"/>
  <c r="CE141" i="44" s="1"/>
  <c r="BU130" i="44"/>
  <c r="Y47" i="43"/>
  <c r="AS70" i="55"/>
  <c r="T47" i="43"/>
  <c r="P47" i="43"/>
  <c r="O47" i="43"/>
  <c r="U70" i="55" s="1"/>
  <c r="W29" i="53"/>
  <c r="Y27" i="53"/>
  <c r="Y25" i="53"/>
  <c r="S14" i="53"/>
  <c r="K20" i="59" s="1"/>
  <c r="S27" i="53"/>
  <c r="Q29" i="53"/>
  <c r="S25" i="53"/>
  <c r="X44" i="55"/>
  <c r="J29" i="62" s="1"/>
  <c r="U44" i="55"/>
  <c r="D29" i="62" s="1"/>
  <c r="W44" i="55"/>
  <c r="I29" i="62" s="1"/>
  <c r="V58" i="55"/>
  <c r="AH13" i="23" s="1"/>
  <c r="W58" i="55"/>
  <c r="X58" i="55"/>
  <c r="P44" i="55"/>
  <c r="H23" i="62" s="1"/>
  <c r="V16" i="55"/>
  <c r="H27" i="62" s="1"/>
  <c r="Q44" i="55"/>
  <c r="I23" i="62" s="1"/>
  <c r="W16" i="55"/>
  <c r="I27" i="62" s="1"/>
  <c r="R44" i="55"/>
  <c r="J23" i="62" s="1"/>
  <c r="X16" i="55"/>
  <c r="J27" i="62" s="1"/>
  <c r="V30" i="55"/>
  <c r="H28" i="62" s="1"/>
  <c r="W30" i="55"/>
  <c r="I28" i="62" s="1"/>
  <c r="X30" i="55"/>
  <c r="J28" i="62" s="1"/>
  <c r="P58" i="55"/>
  <c r="AE13" i="23" s="1"/>
  <c r="Q58" i="55"/>
  <c r="AF13" i="23" s="1"/>
  <c r="R58" i="55"/>
  <c r="AG13" i="23" s="1"/>
  <c r="P16" i="55"/>
  <c r="H21" i="62" s="1"/>
  <c r="Q16" i="55"/>
  <c r="I21" i="62" s="1"/>
  <c r="R16" i="55"/>
  <c r="J21" i="62" s="1"/>
  <c r="O30" i="55"/>
  <c r="D22" i="62" s="1"/>
  <c r="P30" i="55"/>
  <c r="H22" i="62" s="1"/>
  <c r="Q30" i="55"/>
  <c r="I22" i="62" s="1"/>
  <c r="R30" i="55"/>
  <c r="J22" i="62" s="1"/>
  <c r="BU151" i="44"/>
  <c r="BQ137" i="44"/>
  <c r="BQ141" i="44" s="1"/>
  <c r="O19" i="59" s="1"/>
  <c r="BR137" i="44"/>
  <c r="BR141" i="44" s="1"/>
  <c r="P19" i="59" s="1"/>
  <c r="BT137" i="44"/>
  <c r="BT141" i="44" s="1"/>
  <c r="R19" i="59" s="1"/>
  <c r="BW137" i="44"/>
  <c r="BW141" i="44" s="1"/>
  <c r="BY137" i="44"/>
  <c r="BY141" i="44" s="1"/>
  <c r="BZ137" i="44"/>
  <c r="BZ141" i="44" s="1"/>
  <c r="CA137" i="44"/>
  <c r="CA141" i="44" s="1"/>
  <c r="BC156" i="44"/>
  <c r="BF156" i="44" s="1"/>
  <c r="BC155" i="44"/>
  <c r="BF155" i="44" s="1"/>
  <c r="BC154" i="44"/>
  <c r="BM151" i="44"/>
  <c r="BL151" i="44"/>
  <c r="BI151" i="44"/>
  <c r="BH151" i="44"/>
  <c r="BG151" i="44"/>
  <c r="BE151" i="44"/>
  <c r="BB151" i="44"/>
  <c r="BA151" i="44"/>
  <c r="AZ151" i="44"/>
  <c r="AY151" i="44"/>
  <c r="BC150" i="44"/>
  <c r="BF150" i="44" s="1"/>
  <c r="BC149" i="44"/>
  <c r="BF149" i="44" s="1"/>
  <c r="BC148" i="44"/>
  <c r="BF148" i="44" s="1"/>
  <c r="BC147" i="44"/>
  <c r="BF147" i="44" s="1"/>
  <c r="BC146" i="44"/>
  <c r="BF146" i="44" s="1"/>
  <c r="BC145" i="44"/>
  <c r="BF145" i="44" s="1"/>
  <c r="BE135" i="44"/>
  <c r="L39" i="43" s="1"/>
  <c r="BC135" i="44"/>
  <c r="BV135" i="44" s="1"/>
  <c r="BF134" i="44"/>
  <c r="BF133" i="44"/>
  <c r="BM130" i="44"/>
  <c r="BL130" i="44"/>
  <c r="BI130" i="44"/>
  <c r="BH130" i="44"/>
  <c r="BG130" i="44"/>
  <c r="BE130" i="44"/>
  <c r="BB130" i="44"/>
  <c r="BA130" i="44"/>
  <c r="AZ130" i="44"/>
  <c r="AY130" i="44"/>
  <c r="BC129" i="44"/>
  <c r="BV129" i="44" s="1"/>
  <c r="BC128" i="44"/>
  <c r="BV128" i="44" s="1"/>
  <c r="BC127" i="44"/>
  <c r="BV127" i="44" s="1"/>
  <c r="BC126" i="44"/>
  <c r="BV126" i="44" s="1"/>
  <c r="BC125" i="44"/>
  <c r="BV125" i="44" s="1"/>
  <c r="BC124" i="44"/>
  <c r="BC123" i="44"/>
  <c r="BV123" i="44" s="1"/>
  <c r="BC122" i="44"/>
  <c r="BV122" i="44" s="1"/>
  <c r="BC121" i="44"/>
  <c r="BC120" i="44"/>
  <c r="BV120" i="44" s="1"/>
  <c r="BC119" i="44"/>
  <c r="BV119" i="44" s="1"/>
  <c r="BC118" i="44"/>
  <c r="BV118" i="44" s="1"/>
  <c r="BC117" i="44"/>
  <c r="BC116" i="44"/>
  <c r="BV116" i="44" s="1"/>
  <c r="BC115" i="44"/>
  <c r="BV115" i="44" s="1"/>
  <c r="BC114" i="44"/>
  <c r="BV114" i="44" s="1"/>
  <c r="BC113" i="44"/>
  <c r="BV113" i="44" s="1"/>
  <c r="BC112" i="44"/>
  <c r="BV112" i="44" s="1"/>
  <c r="BC111" i="44"/>
  <c r="BV111" i="44" s="1"/>
  <c r="BC110" i="44"/>
  <c r="BC109" i="44"/>
  <c r="BV109" i="44" s="1"/>
  <c r="BC108" i="44"/>
  <c r="BV108" i="44" s="1"/>
  <c r="BC107" i="44"/>
  <c r="BC106" i="44"/>
  <c r="BV106" i="44" s="1"/>
  <c r="BC105" i="44"/>
  <c r="BV105" i="44" s="1"/>
  <c r="BC104" i="44"/>
  <c r="BC103" i="44"/>
  <c r="BC102" i="44"/>
  <c r="BV102" i="44" s="1"/>
  <c r="BC101" i="44"/>
  <c r="BV101" i="44" s="1"/>
  <c r="BC100" i="44"/>
  <c r="BV100" i="44" s="1"/>
  <c r="BC99" i="44"/>
  <c r="BV99" i="44" s="1"/>
  <c r="BC98" i="44"/>
  <c r="BV98" i="44" s="1"/>
  <c r="BC97" i="44"/>
  <c r="BV97" i="44" s="1"/>
  <c r="BC96" i="44"/>
  <c r="BV96" i="44" s="1"/>
  <c r="BC95" i="44"/>
  <c r="BV95" i="44" s="1"/>
  <c r="BC94" i="44"/>
  <c r="BV94" i="44" s="1"/>
  <c r="BC93" i="44"/>
  <c r="BV93" i="44" s="1"/>
  <c r="BC92" i="44"/>
  <c r="BC91" i="44"/>
  <c r="BV91" i="44" s="1"/>
  <c r="BC90" i="44"/>
  <c r="BV90" i="44" s="1"/>
  <c r="BC89" i="44"/>
  <c r="BC88" i="44"/>
  <c r="BV88" i="44" s="1"/>
  <c r="BC87" i="44"/>
  <c r="BV87" i="44" s="1"/>
  <c r="BC86" i="44"/>
  <c r="BV86" i="44" s="1"/>
  <c r="BC85" i="44"/>
  <c r="BC84" i="44"/>
  <c r="BV84" i="44" s="1"/>
  <c r="BC83" i="44"/>
  <c r="BV83" i="44" s="1"/>
  <c r="BC82" i="44"/>
  <c r="BV82" i="44" s="1"/>
  <c r="BC81" i="44"/>
  <c r="BV81" i="44" s="1"/>
  <c r="BC80" i="44"/>
  <c r="BV80" i="44" s="1"/>
  <c r="BC79" i="44"/>
  <c r="BV79" i="44" s="1"/>
  <c r="BC78" i="44"/>
  <c r="BC77" i="44"/>
  <c r="BV77" i="44" s="1"/>
  <c r="BC76" i="44"/>
  <c r="BV76" i="44" s="1"/>
  <c r="BC75" i="44"/>
  <c r="BC74" i="44"/>
  <c r="BV74" i="44" s="1"/>
  <c r="BC73" i="44"/>
  <c r="BV73" i="44" s="1"/>
  <c r="BC72" i="44"/>
  <c r="BC71" i="44"/>
  <c r="BC70" i="44"/>
  <c r="BV70" i="44" s="1"/>
  <c r="BC69" i="44"/>
  <c r="BV69" i="44" s="1"/>
  <c r="BC68" i="44"/>
  <c r="BV68" i="44" s="1"/>
  <c r="BC67" i="44"/>
  <c r="BV67" i="44" s="1"/>
  <c r="BC66" i="44"/>
  <c r="BV66" i="44" s="1"/>
  <c r="BC65" i="44"/>
  <c r="BV65" i="44" s="1"/>
  <c r="BC64" i="44"/>
  <c r="BV64" i="44" s="1"/>
  <c r="BC63" i="44"/>
  <c r="BV63" i="44" s="1"/>
  <c r="BC62" i="44"/>
  <c r="BV62" i="44" s="1"/>
  <c r="BC61" i="44"/>
  <c r="BV61" i="44" s="1"/>
  <c r="BC60" i="44"/>
  <c r="BC59" i="44"/>
  <c r="BV59" i="44" s="1"/>
  <c r="BC58" i="44"/>
  <c r="BV58" i="44" s="1"/>
  <c r="BC57" i="44"/>
  <c r="BC56" i="44"/>
  <c r="BV56" i="44" s="1"/>
  <c r="BC55" i="44"/>
  <c r="BV55" i="44" s="1"/>
  <c r="BC54" i="44"/>
  <c r="BV54" i="44" s="1"/>
  <c r="BC53" i="44"/>
  <c r="BC52" i="44"/>
  <c r="BV52" i="44" s="1"/>
  <c r="BC51" i="44"/>
  <c r="BV51" i="44" s="1"/>
  <c r="BC50" i="44"/>
  <c r="BV50" i="44" s="1"/>
  <c r="BC49" i="44"/>
  <c r="BV49" i="44" s="1"/>
  <c r="BC48" i="44"/>
  <c r="BV48" i="44" s="1"/>
  <c r="BC47" i="44"/>
  <c r="BV47" i="44" s="1"/>
  <c r="BC46" i="44"/>
  <c r="BC45" i="44"/>
  <c r="BV45" i="44" s="1"/>
  <c r="BC44" i="44"/>
  <c r="BV44" i="44" s="1"/>
  <c r="BC43" i="44"/>
  <c r="BC42" i="44"/>
  <c r="BV42" i="44" s="1"/>
  <c r="BC41" i="44"/>
  <c r="BV41" i="44" s="1"/>
  <c r="BC40" i="44"/>
  <c r="BV40" i="44" s="1"/>
  <c r="BC39" i="44"/>
  <c r="BC38" i="44"/>
  <c r="BV38" i="44" s="1"/>
  <c r="BC37" i="44"/>
  <c r="BV37" i="44" s="1"/>
  <c r="BC36" i="44"/>
  <c r="BV36" i="44" s="1"/>
  <c r="BC35" i="44"/>
  <c r="BV35" i="44" s="1"/>
  <c r="BC34" i="44"/>
  <c r="BV34" i="44" s="1"/>
  <c r="BC33" i="44"/>
  <c r="BV33" i="44" s="1"/>
  <c r="BC32" i="44"/>
  <c r="BV32" i="44" s="1"/>
  <c r="BC31" i="44"/>
  <c r="BV31" i="44" s="1"/>
  <c r="BC30" i="44"/>
  <c r="BV30" i="44" s="1"/>
  <c r="BC29" i="44"/>
  <c r="BV29" i="44" s="1"/>
  <c r="BC28" i="44"/>
  <c r="BC27" i="44"/>
  <c r="BV27" i="44" s="1"/>
  <c r="BC26" i="44"/>
  <c r="BV26" i="44" s="1"/>
  <c r="BC25" i="44"/>
  <c r="BC24" i="44"/>
  <c r="BV24" i="44" s="1"/>
  <c r="BC23" i="44"/>
  <c r="BV23" i="44" s="1"/>
  <c r="BC22" i="44"/>
  <c r="BV22" i="44" s="1"/>
  <c r="BC21" i="44"/>
  <c r="BC20" i="44"/>
  <c r="BV20" i="44" s="1"/>
  <c r="BC19" i="44"/>
  <c r="BV19" i="44" s="1"/>
  <c r="BC18" i="44"/>
  <c r="BV18" i="44" s="1"/>
  <c r="BC17" i="44"/>
  <c r="BV17" i="44" s="1"/>
  <c r="BC16" i="44"/>
  <c r="BV16" i="44" s="1"/>
  <c r="BC15" i="44"/>
  <c r="BV15" i="44" s="1"/>
  <c r="BC14" i="44"/>
  <c r="BC13" i="44"/>
  <c r="BV13" i="44" s="1"/>
  <c r="BC12" i="44"/>
  <c r="BV12" i="44" s="1"/>
  <c r="BC7" i="44"/>
  <c r="H32" i="61"/>
  <c r="E32" i="61"/>
  <c r="C32" i="61"/>
  <c r="H31" i="43"/>
  <c r="G31" i="43"/>
  <c r="H32" i="43"/>
  <c r="G32" i="43"/>
  <c r="B5" i="59"/>
  <c r="B6" i="59"/>
  <c r="L17" i="23"/>
  <c r="M17" i="23" s="1"/>
  <c r="AK156" i="44"/>
  <c r="AN156" i="44" s="1"/>
  <c r="AK155" i="44"/>
  <c r="AN155" i="44" s="1"/>
  <c r="S155" i="44"/>
  <c r="V155" i="44" s="1"/>
  <c r="AK154" i="44"/>
  <c r="K19" i="53" s="1"/>
  <c r="S154" i="44"/>
  <c r="V154" i="44" s="1"/>
  <c r="F14" i="53"/>
  <c r="E14" i="53"/>
  <c r="F13" i="53"/>
  <c r="E12" i="53"/>
  <c r="E31" i="53"/>
  <c r="E30" i="53"/>
  <c r="D45" i="64" l="1"/>
  <c r="BF44" i="44"/>
  <c r="BF84" i="44"/>
  <c r="BF21" i="44"/>
  <c r="BF45" i="44"/>
  <c r="BF61" i="44"/>
  <c r="BF85" i="44"/>
  <c r="BF101" i="44"/>
  <c r="BF117" i="44"/>
  <c r="BF28" i="44"/>
  <c r="BF60" i="44"/>
  <c r="BF76" i="44"/>
  <c r="BF92" i="44"/>
  <c r="BF108" i="44"/>
  <c r="BF124" i="44"/>
  <c r="BF13" i="44"/>
  <c r="BF29" i="44"/>
  <c r="BF53" i="44"/>
  <c r="BF69" i="44"/>
  <c r="BF93" i="44"/>
  <c r="BF109" i="44"/>
  <c r="BF14" i="44"/>
  <c r="BF22" i="44"/>
  <c r="BF30" i="44"/>
  <c r="BF38" i="44"/>
  <c r="BF46" i="44"/>
  <c r="BF54" i="44"/>
  <c r="BF62" i="44"/>
  <c r="BF70" i="44"/>
  <c r="BF78" i="44"/>
  <c r="BF86" i="44"/>
  <c r="BF94" i="44"/>
  <c r="BF102" i="44"/>
  <c r="BF110" i="44"/>
  <c r="BF118" i="44"/>
  <c r="BF126" i="44"/>
  <c r="BF20" i="44"/>
  <c r="BF68" i="44"/>
  <c r="BF100" i="44"/>
  <c r="BF37" i="44"/>
  <c r="BF77" i="44"/>
  <c r="BF125" i="44"/>
  <c r="BF15" i="44"/>
  <c r="BF23" i="44"/>
  <c r="BF31" i="44"/>
  <c r="BF39" i="44"/>
  <c r="BF47" i="44"/>
  <c r="BF55" i="44"/>
  <c r="BF63" i="44"/>
  <c r="BF71" i="44"/>
  <c r="BF79" i="44"/>
  <c r="BF87" i="44"/>
  <c r="BF95" i="44"/>
  <c r="BF103" i="44"/>
  <c r="BF111" i="44"/>
  <c r="BF119" i="44"/>
  <c r="BF127" i="44"/>
  <c r="BF52" i="44"/>
  <c r="BF116" i="44"/>
  <c r="BF16" i="44"/>
  <c r="BF24" i="44"/>
  <c r="BF32" i="44"/>
  <c r="BF40" i="44"/>
  <c r="BF48" i="44"/>
  <c r="BF56" i="44"/>
  <c r="BF64" i="44"/>
  <c r="BF72" i="44"/>
  <c r="BF80" i="44"/>
  <c r="BF88" i="44"/>
  <c r="BF96" i="44"/>
  <c r="BF104" i="44"/>
  <c r="BF112" i="44"/>
  <c r="BF120" i="44"/>
  <c r="BF128" i="44"/>
  <c r="BF17" i="44"/>
  <c r="BF25" i="44"/>
  <c r="BF33" i="44"/>
  <c r="BF41" i="44"/>
  <c r="BF49" i="44"/>
  <c r="BF57" i="44"/>
  <c r="BF65" i="44"/>
  <c r="BF73" i="44"/>
  <c r="BF81" i="44"/>
  <c r="BF89" i="44"/>
  <c r="BF97" i="44"/>
  <c r="BF105" i="44"/>
  <c r="BF113" i="44"/>
  <c r="BF121" i="44"/>
  <c r="BF129" i="44"/>
  <c r="BF36" i="44"/>
  <c r="BF18" i="44"/>
  <c r="BF26" i="44"/>
  <c r="BF34" i="44"/>
  <c r="BF42" i="44"/>
  <c r="BF50" i="44"/>
  <c r="BF58" i="44"/>
  <c r="BF66" i="44"/>
  <c r="BF74" i="44"/>
  <c r="BF82" i="44"/>
  <c r="BF90" i="44"/>
  <c r="BF98" i="44"/>
  <c r="BF106" i="44"/>
  <c r="BF114" i="44"/>
  <c r="BF122" i="44"/>
  <c r="O7" i="55"/>
  <c r="O16" i="55" s="1"/>
  <c r="D21" i="62" s="1"/>
  <c r="BF19" i="44"/>
  <c r="BF27" i="44"/>
  <c r="BF35" i="44"/>
  <c r="BF43" i="44"/>
  <c r="BF51" i="44"/>
  <c r="BF59" i="44"/>
  <c r="BF67" i="44"/>
  <c r="BF75" i="44"/>
  <c r="BF83" i="44"/>
  <c r="BF91" i="44"/>
  <c r="BF99" i="44"/>
  <c r="BF107" i="44"/>
  <c r="BF115" i="44"/>
  <c r="BF123" i="44"/>
  <c r="O21" i="59"/>
  <c r="L17" i="43"/>
  <c r="L25" i="43" s="1"/>
  <c r="N17" i="43"/>
  <c r="N25" i="43" s="1"/>
  <c r="J7" i="59"/>
  <c r="J10" i="59" s="1"/>
  <c r="AI62" i="43"/>
  <c r="T51" i="43"/>
  <c r="N24" i="43" s="1"/>
  <c r="W60" i="55"/>
  <c r="AI13" i="23"/>
  <c r="X60" i="55"/>
  <c r="AJ13" i="23"/>
  <c r="AJ14" i="23" s="1"/>
  <c r="AJ18" i="23" s="1"/>
  <c r="AS72" i="55"/>
  <c r="C16" i="61"/>
  <c r="R16" i="61" s="1"/>
  <c r="AS71" i="55"/>
  <c r="AS88" i="55" s="1"/>
  <c r="Q16" i="61" s="1"/>
  <c r="AA71" i="55"/>
  <c r="G7" i="59"/>
  <c r="G10" i="59" s="1"/>
  <c r="P17" i="43"/>
  <c r="T15" i="61"/>
  <c r="R14" i="61"/>
  <c r="T14" i="61"/>
  <c r="K14" i="61"/>
  <c r="F14" i="61"/>
  <c r="R15" i="61"/>
  <c r="K15" i="61"/>
  <c r="M15" i="61"/>
  <c r="N47" i="43"/>
  <c r="BX130" i="44"/>
  <c r="D14" i="61"/>
  <c r="D15" i="61"/>
  <c r="C13" i="61"/>
  <c r="AA72" i="55"/>
  <c r="Q20" i="59"/>
  <c r="Q21" i="59" s="1"/>
  <c r="BL137" i="44"/>
  <c r="BL141" i="44" s="1"/>
  <c r="M20" i="59"/>
  <c r="BG137" i="44"/>
  <c r="BG141" i="44" s="1"/>
  <c r="BH137" i="44"/>
  <c r="BH141" i="44" s="1"/>
  <c r="W33" i="53"/>
  <c r="K39" i="43"/>
  <c r="J39" i="43"/>
  <c r="J43" i="43" s="1"/>
  <c r="L47" i="43"/>
  <c r="O70" i="55" s="1"/>
  <c r="G8" i="43"/>
  <c r="BF154" i="44"/>
  <c r="Q19" i="53"/>
  <c r="S19" i="53" s="1"/>
  <c r="BF7" i="44"/>
  <c r="O49" i="55"/>
  <c r="C39" i="59" s="1"/>
  <c r="C41" i="59" s="1"/>
  <c r="L43" i="43"/>
  <c r="L51" i="43" s="1"/>
  <c r="BF12" i="44"/>
  <c r="O68" i="55"/>
  <c r="I39" i="59" s="1"/>
  <c r="L39" i="59" s="1"/>
  <c r="BB137" i="44"/>
  <c r="BB141" i="44" s="1"/>
  <c r="N19" i="59" s="1"/>
  <c r="R23" i="53"/>
  <c r="R18" i="53"/>
  <c r="D30" i="62"/>
  <c r="D32" i="62" s="1"/>
  <c r="D54" i="64"/>
  <c r="D56" i="64" s="1"/>
  <c r="V60" i="55"/>
  <c r="R60" i="55"/>
  <c r="AH14" i="23"/>
  <c r="AH18" i="23" s="1"/>
  <c r="Q60" i="55"/>
  <c r="AG14" i="23"/>
  <c r="AG18" i="23" s="1"/>
  <c r="P60" i="55"/>
  <c r="AF14" i="23"/>
  <c r="AF18" i="23" s="1"/>
  <c r="J32" i="62"/>
  <c r="I26" i="62"/>
  <c r="H32" i="62"/>
  <c r="J26" i="62"/>
  <c r="H26" i="62"/>
  <c r="I32" i="62"/>
  <c r="AG70" i="55"/>
  <c r="AG71" i="55" s="1"/>
  <c r="R17" i="43"/>
  <c r="R25" i="43" s="1"/>
  <c r="AU30" i="55"/>
  <c r="I52" i="62" s="1"/>
  <c r="P51" i="43"/>
  <c r="L23" i="43" s="1"/>
  <c r="M51" i="43"/>
  <c r="Q35" i="43"/>
  <c r="Q51" i="43" s="1"/>
  <c r="L24" i="43" s="1"/>
  <c r="N51" i="43"/>
  <c r="Y51" i="43"/>
  <c r="R23" i="43" s="1"/>
  <c r="P50" i="43"/>
  <c r="V35" i="43"/>
  <c r="J50" i="43"/>
  <c r="Z51" i="43"/>
  <c r="R24" i="43" s="1"/>
  <c r="K35" i="43"/>
  <c r="Q47" i="43"/>
  <c r="AU44" i="55"/>
  <c r="I53" i="62" s="1"/>
  <c r="O44" i="55"/>
  <c r="D23" i="62" s="1"/>
  <c r="BE137" i="44"/>
  <c r="BE141" i="44" s="1"/>
  <c r="BI137" i="44"/>
  <c r="BI141" i="44" s="1"/>
  <c r="Z47" i="43"/>
  <c r="BU137" i="44"/>
  <c r="AZ137" i="44"/>
  <c r="AZ141" i="44" s="1"/>
  <c r="L19" i="59" s="1"/>
  <c r="BF151" i="44"/>
  <c r="BA137" i="44"/>
  <c r="BA141" i="44" s="1"/>
  <c r="M19" i="59" s="1"/>
  <c r="BC130" i="44"/>
  <c r="BV130" i="44" s="1"/>
  <c r="BF135" i="44"/>
  <c r="S43" i="43"/>
  <c r="S51" i="43" s="1"/>
  <c r="N23" i="43" s="1"/>
  <c r="S47" i="43"/>
  <c r="M47" i="43"/>
  <c r="Y29" i="53"/>
  <c r="S29" i="53"/>
  <c r="BM137" i="44"/>
  <c r="BM141" i="44" s="1"/>
  <c r="BC151" i="44"/>
  <c r="AY137" i="44"/>
  <c r="AY141" i="44" s="1"/>
  <c r="K19" i="59" s="1"/>
  <c r="K21" i="59" s="1"/>
  <c r="AN154" i="44"/>
  <c r="C76" i="55"/>
  <c r="C82" i="55"/>
  <c r="I82" i="55"/>
  <c r="H66" i="43"/>
  <c r="D66" i="43"/>
  <c r="B2" i="59"/>
  <c r="C25" i="59" s="1"/>
  <c r="C31" i="59" s="1"/>
  <c r="C37" i="59" s="1"/>
  <c r="C43" i="59" s="1"/>
  <c r="B1" i="59"/>
  <c r="K31" i="53"/>
  <c r="M31" i="53" s="1"/>
  <c r="K30" i="53"/>
  <c r="M30" i="53" s="1"/>
  <c r="L25" i="53"/>
  <c r="L27" i="53"/>
  <c r="F25" i="53"/>
  <c r="M19" i="53"/>
  <c r="K18" i="53"/>
  <c r="L14" i="53"/>
  <c r="K14" i="53"/>
  <c r="L13" i="53"/>
  <c r="M13" i="53" s="1"/>
  <c r="K12" i="53"/>
  <c r="M12" i="53" s="1"/>
  <c r="M34" i="59"/>
  <c r="H17" i="23"/>
  <c r="I17" i="23" s="1"/>
  <c r="M28" i="59" s="1"/>
  <c r="I63" i="55"/>
  <c r="I62" i="55"/>
  <c r="C63" i="55"/>
  <c r="C62" i="55"/>
  <c r="I15" i="23"/>
  <c r="I16" i="23"/>
  <c r="AN133" i="44"/>
  <c r="V133" i="44"/>
  <c r="AN134" i="44"/>
  <c r="V134" i="44"/>
  <c r="E17" i="23"/>
  <c r="G31" i="53"/>
  <c r="F27" i="53"/>
  <c r="BU141" i="44" l="1"/>
  <c r="F6" i="59" s="1"/>
  <c r="M21" i="59"/>
  <c r="AI66" i="43"/>
  <c r="J14" i="59"/>
  <c r="J15" i="59" s="1"/>
  <c r="J16" i="61"/>
  <c r="K16" i="61"/>
  <c r="D16" i="61"/>
  <c r="F16" i="61"/>
  <c r="T16" i="61"/>
  <c r="M16" i="61"/>
  <c r="BX137" i="44"/>
  <c r="BX141" i="44" s="1"/>
  <c r="F13" i="59" s="1"/>
  <c r="J13" i="61"/>
  <c r="G14" i="59"/>
  <c r="G15" i="59" s="1"/>
  <c r="J14" i="61"/>
  <c r="H14" i="59"/>
  <c r="H15" i="59" s="1"/>
  <c r="F13" i="61"/>
  <c r="K13" i="61"/>
  <c r="T13" i="61"/>
  <c r="R13" i="61"/>
  <c r="D13" i="61"/>
  <c r="M13" i="61"/>
  <c r="J47" i="43"/>
  <c r="G9" i="43"/>
  <c r="F5" i="59" s="1"/>
  <c r="D33" i="64"/>
  <c r="BC137" i="44"/>
  <c r="BV137" i="44" s="1"/>
  <c r="BV141" i="44" s="1"/>
  <c r="F8" i="43"/>
  <c r="K43" i="43"/>
  <c r="K51" i="43" s="1"/>
  <c r="K47" i="43"/>
  <c r="D42" i="64"/>
  <c r="D24" i="62"/>
  <c r="D26" i="62" s="1"/>
  <c r="I61" i="55"/>
  <c r="D31" i="64" s="1"/>
  <c r="AG88" i="55"/>
  <c r="Q14" i="61" s="1"/>
  <c r="M24" i="43"/>
  <c r="O23" i="43"/>
  <c r="AU58" i="55"/>
  <c r="AU60" i="55" s="1"/>
  <c r="AU16" i="55"/>
  <c r="I51" i="62" s="1"/>
  <c r="J49" i="43"/>
  <c r="J35" i="43"/>
  <c r="J51" i="43" s="1"/>
  <c r="BF130" i="44"/>
  <c r="S24" i="43"/>
  <c r="S23" i="43"/>
  <c r="AG62" i="43" s="1"/>
  <c r="AM70" i="55"/>
  <c r="X43" i="43"/>
  <c r="X51" i="43" s="1"/>
  <c r="P25" i="43" s="1"/>
  <c r="M14" i="53"/>
  <c r="G20" i="59" s="1"/>
  <c r="C12" i="59"/>
  <c r="D12" i="59" s="1"/>
  <c r="E12" i="59" s="1"/>
  <c r="F12" i="59" s="1"/>
  <c r="G12" i="59" s="1"/>
  <c r="H12" i="59" s="1"/>
  <c r="I12" i="59" s="1"/>
  <c r="J12" i="59" s="1"/>
  <c r="C4" i="59"/>
  <c r="D4" i="59" s="1"/>
  <c r="E4" i="59" s="1"/>
  <c r="F4" i="59" s="1"/>
  <c r="G4" i="59" s="1"/>
  <c r="H4" i="59" s="1"/>
  <c r="I4" i="59" s="1"/>
  <c r="J4" i="59" s="1"/>
  <c r="C17" i="59"/>
  <c r="G17" i="59" s="1"/>
  <c r="K17" i="59" s="1"/>
  <c r="O17" i="59" s="1"/>
  <c r="S17" i="59" s="1"/>
  <c r="W17" i="59" s="1"/>
  <c r="AA17" i="59" s="1"/>
  <c r="AE17" i="59" s="1"/>
  <c r="K29" i="53"/>
  <c r="M29" i="53" s="1"/>
  <c r="M27" i="53"/>
  <c r="BC141" i="44" l="1"/>
  <c r="E6" i="59" s="1"/>
  <c r="J16" i="43"/>
  <c r="J24" i="43" s="1"/>
  <c r="AH64" i="43"/>
  <c r="AH63" i="43"/>
  <c r="AH65" i="43"/>
  <c r="AG63" i="43"/>
  <c r="AG64" i="43"/>
  <c r="AG65" i="43"/>
  <c r="AH62" i="43"/>
  <c r="Y63" i="43"/>
  <c r="Y62" i="43"/>
  <c r="Y64" i="43"/>
  <c r="Y65" i="43"/>
  <c r="V62" i="43"/>
  <c r="V65" i="43"/>
  <c r="V64" i="43"/>
  <c r="V63" i="43"/>
  <c r="AM71" i="55"/>
  <c r="I14" i="59" s="1"/>
  <c r="I15" i="59" s="1"/>
  <c r="J15" i="43"/>
  <c r="J23" i="43" s="1"/>
  <c r="F9" i="43"/>
  <c r="E5" i="59" s="1"/>
  <c r="BF137" i="44"/>
  <c r="BF141" i="44" s="1"/>
  <c r="E13" i="59" s="1"/>
  <c r="D44" i="64"/>
  <c r="M23" i="43"/>
  <c r="O24" i="43"/>
  <c r="I56" i="62"/>
  <c r="W43" i="43"/>
  <c r="W51" i="43" s="1"/>
  <c r="P24" i="43" s="1"/>
  <c r="Q24" i="43" s="1"/>
  <c r="W47" i="43"/>
  <c r="V43" i="43"/>
  <c r="V51" i="43" s="1"/>
  <c r="P23" i="43" s="1"/>
  <c r="Q23" i="43" s="1"/>
  <c r="V47" i="43"/>
  <c r="M25" i="53"/>
  <c r="I20" i="59" s="1"/>
  <c r="D41" i="43"/>
  <c r="D40" i="43"/>
  <c r="E41" i="43"/>
  <c r="E40" i="43"/>
  <c r="H34" i="43"/>
  <c r="G34" i="43"/>
  <c r="G33" i="43"/>
  <c r="H33" i="43"/>
  <c r="F37" i="50"/>
  <c r="E37" i="50"/>
  <c r="D37" i="50"/>
  <c r="F18" i="50"/>
  <c r="E18" i="50"/>
  <c r="D18" i="50"/>
  <c r="E37" i="51"/>
  <c r="F37" i="51"/>
  <c r="D37" i="51"/>
  <c r="F18" i="51"/>
  <c r="E18" i="51"/>
  <c r="D18" i="51"/>
  <c r="F37" i="52"/>
  <c r="E37" i="52"/>
  <c r="D37" i="52"/>
  <c r="F18" i="52"/>
  <c r="E18" i="52"/>
  <c r="D18" i="52"/>
  <c r="E37" i="49"/>
  <c r="D37" i="49"/>
  <c r="F18" i="49"/>
  <c r="E18" i="49"/>
  <c r="D18" i="49"/>
  <c r="F37" i="48"/>
  <c r="E37" i="48"/>
  <c r="D37" i="48"/>
  <c r="F18" i="48"/>
  <c r="E18" i="48"/>
  <c r="D18" i="48"/>
  <c r="F18" i="47"/>
  <c r="E18" i="47"/>
  <c r="D18" i="47"/>
  <c r="B18" i="25"/>
  <c r="C18" i="25"/>
  <c r="D18" i="25"/>
  <c r="B14" i="23"/>
  <c r="B18" i="23" s="1"/>
  <c r="C14" i="23"/>
  <c r="C18" i="23" s="1"/>
  <c r="D14" i="23"/>
  <c r="D18" i="23" s="1"/>
  <c r="F14" i="23"/>
  <c r="F18" i="23" s="1"/>
  <c r="G14" i="23"/>
  <c r="J14" i="23"/>
  <c r="J18" i="23" s="1"/>
  <c r="K14" i="23"/>
  <c r="X14" i="23"/>
  <c r="W14" i="23"/>
  <c r="V14" i="23"/>
  <c r="D7" i="55"/>
  <c r="M12" i="23"/>
  <c r="M11" i="23"/>
  <c r="M10" i="23"/>
  <c r="M9" i="23"/>
  <c r="M8" i="23"/>
  <c r="I12" i="23"/>
  <c r="I11" i="23"/>
  <c r="I10" i="23"/>
  <c r="I9" i="23"/>
  <c r="E16" i="23"/>
  <c r="E13" i="23"/>
  <c r="E12" i="23"/>
  <c r="E11" i="23"/>
  <c r="E10" i="23"/>
  <c r="E9" i="23"/>
  <c r="E8" i="23"/>
  <c r="G30" i="53"/>
  <c r="E18" i="53"/>
  <c r="AH66" i="43" l="1"/>
  <c r="AG66" i="43"/>
  <c r="AC63" i="43"/>
  <c r="AC64" i="43"/>
  <c r="AC62" i="43"/>
  <c r="AC65" i="43"/>
  <c r="AD64" i="43"/>
  <c r="AD63" i="43"/>
  <c r="AD65" i="43"/>
  <c r="AD62" i="43"/>
  <c r="V66" i="43"/>
  <c r="Y66" i="43"/>
  <c r="Z63" i="43"/>
  <c r="Z62" i="43"/>
  <c r="Z64" i="43"/>
  <c r="Z65" i="43"/>
  <c r="U62" i="43"/>
  <c r="U64" i="43"/>
  <c r="U65" i="43"/>
  <c r="U63" i="43"/>
  <c r="J15" i="61"/>
  <c r="AM88" i="55"/>
  <c r="Q15" i="61" s="1"/>
  <c r="D28" i="59"/>
  <c r="G39" i="48"/>
  <c r="G34" i="59"/>
  <c r="H39" i="51"/>
  <c r="E28" i="59"/>
  <c r="G39" i="49"/>
  <c r="F28" i="59"/>
  <c r="G39" i="50"/>
  <c r="G28" i="59"/>
  <c r="G39" i="51"/>
  <c r="D34" i="59"/>
  <c r="H39" i="48"/>
  <c r="E34" i="59"/>
  <c r="H39" i="49"/>
  <c r="F34" i="59"/>
  <c r="H39" i="50"/>
  <c r="C34" i="59"/>
  <c r="H39" i="47"/>
  <c r="H15" i="43"/>
  <c r="H23" i="43" s="1"/>
  <c r="J17" i="43"/>
  <c r="J25" i="43" s="1"/>
  <c r="H16" i="43"/>
  <c r="H24" i="43" s="1"/>
  <c r="E37" i="47"/>
  <c r="F37" i="47"/>
  <c r="D37" i="47"/>
  <c r="E14" i="23"/>
  <c r="E18" i="23" s="1"/>
  <c r="E29" i="53"/>
  <c r="G27" i="53"/>
  <c r="AC66" i="43" l="1"/>
  <c r="AD66" i="43"/>
  <c r="U66" i="43"/>
  <c r="Z66" i="43"/>
  <c r="K24" i="43"/>
  <c r="H17" i="43"/>
  <c r="H25" i="43" s="1"/>
  <c r="G25" i="53"/>
  <c r="E20" i="59" s="1"/>
  <c r="G29" i="53"/>
  <c r="R65" i="43" l="1"/>
  <c r="R63" i="43"/>
  <c r="R64" i="43"/>
  <c r="K23" i="43"/>
  <c r="G14" i="53"/>
  <c r="G13" i="53"/>
  <c r="G12" i="53"/>
  <c r="E27" i="21"/>
  <c r="E26" i="21"/>
  <c r="E25" i="21"/>
  <c r="E24" i="21"/>
  <c r="E23" i="21"/>
  <c r="E22" i="21"/>
  <c r="E21" i="21"/>
  <c r="E20" i="21"/>
  <c r="E19" i="21"/>
  <c r="E18" i="21"/>
  <c r="E17" i="21"/>
  <c r="E16" i="21"/>
  <c r="E15" i="21"/>
  <c r="E14" i="21"/>
  <c r="E13" i="21"/>
  <c r="E12" i="21"/>
  <c r="E11" i="21"/>
  <c r="E10" i="21"/>
  <c r="E9" i="21"/>
  <c r="E8" i="21"/>
  <c r="L135" i="44"/>
  <c r="I39" i="43"/>
  <c r="U135" i="44"/>
  <c r="I49" i="43"/>
  <c r="I48" i="43"/>
  <c r="I50" i="43"/>
  <c r="F48" i="43"/>
  <c r="D32" i="43"/>
  <c r="E32" i="43"/>
  <c r="G50" i="43"/>
  <c r="H50" i="43"/>
  <c r="H49" i="43"/>
  <c r="G49" i="43"/>
  <c r="H48" i="43"/>
  <c r="G48" i="43"/>
  <c r="H35" i="43"/>
  <c r="G35" i="43"/>
  <c r="K49" i="55"/>
  <c r="L49" i="55"/>
  <c r="AD8" i="23" s="1"/>
  <c r="K50" i="55"/>
  <c r="L50" i="55"/>
  <c r="AD9" i="23" s="1"/>
  <c r="K51" i="55"/>
  <c r="L51" i="55"/>
  <c r="AD10" i="23" s="1"/>
  <c r="K52" i="55"/>
  <c r="L52" i="55"/>
  <c r="AD11" i="23" s="1"/>
  <c r="K53" i="55"/>
  <c r="I25" i="64" s="1"/>
  <c r="L53" i="55"/>
  <c r="K54" i="55"/>
  <c r="L54" i="55"/>
  <c r="AD12" i="23" s="1"/>
  <c r="K55" i="55"/>
  <c r="I27" i="64" s="1"/>
  <c r="L55" i="55"/>
  <c r="J27" i="64" s="1"/>
  <c r="K56" i="55"/>
  <c r="I28" i="64" s="1"/>
  <c r="L56" i="55"/>
  <c r="J28" i="64" s="1"/>
  <c r="K57" i="55"/>
  <c r="I29" i="64" s="1"/>
  <c r="L57" i="55"/>
  <c r="J29" i="64" s="1"/>
  <c r="J50" i="55"/>
  <c r="J51" i="55"/>
  <c r="J52" i="55"/>
  <c r="J53" i="55"/>
  <c r="H25" i="64" s="1"/>
  <c r="J54" i="55"/>
  <c r="J55" i="55"/>
  <c r="H27" i="64" s="1"/>
  <c r="J56" i="55"/>
  <c r="H28" i="64" s="1"/>
  <c r="J57" i="55"/>
  <c r="H29" i="64" s="1"/>
  <c r="J49" i="55"/>
  <c r="K7" i="55"/>
  <c r="L7" i="55"/>
  <c r="K8" i="55"/>
  <c r="L8" i="55"/>
  <c r="K9" i="55"/>
  <c r="L9" i="55"/>
  <c r="K10" i="55"/>
  <c r="L10" i="55"/>
  <c r="K11" i="55"/>
  <c r="L11" i="55"/>
  <c r="K12" i="55"/>
  <c r="L12" i="55"/>
  <c r="K13" i="55"/>
  <c r="L13" i="55"/>
  <c r="K14" i="55"/>
  <c r="L14" i="55"/>
  <c r="K15" i="55"/>
  <c r="L15" i="55"/>
  <c r="J8" i="55"/>
  <c r="J9" i="55"/>
  <c r="J10" i="55"/>
  <c r="J11" i="55"/>
  <c r="J12" i="55"/>
  <c r="J13" i="55"/>
  <c r="J14" i="55"/>
  <c r="J15" i="55"/>
  <c r="J7" i="55"/>
  <c r="F57" i="55"/>
  <c r="J17" i="64" s="1"/>
  <c r="E57" i="55"/>
  <c r="I17" i="64" s="1"/>
  <c r="F56" i="55"/>
  <c r="J16" i="64" s="1"/>
  <c r="E56" i="55"/>
  <c r="I16" i="64" s="1"/>
  <c r="I114" i="64" s="1"/>
  <c r="F55" i="55"/>
  <c r="J15" i="64" s="1"/>
  <c r="J113" i="64" s="1"/>
  <c r="E55" i="55"/>
  <c r="I15" i="64" s="1"/>
  <c r="I113" i="64" s="1"/>
  <c r="F54" i="55"/>
  <c r="E54" i="55"/>
  <c r="F53" i="55"/>
  <c r="E53" i="55"/>
  <c r="I13" i="64" s="1"/>
  <c r="I111" i="64" s="1"/>
  <c r="F52" i="55"/>
  <c r="E52" i="55"/>
  <c r="F51" i="55"/>
  <c r="E51" i="55"/>
  <c r="F50" i="55"/>
  <c r="E50" i="55"/>
  <c r="F49" i="55"/>
  <c r="E49" i="55"/>
  <c r="D57" i="55"/>
  <c r="H17" i="64" s="1"/>
  <c r="D56" i="55"/>
  <c r="H16" i="64" s="1"/>
  <c r="H114" i="64" s="1"/>
  <c r="D55" i="55"/>
  <c r="H15" i="64" s="1"/>
  <c r="D54" i="55"/>
  <c r="D53" i="55"/>
  <c r="H13" i="64" s="1"/>
  <c r="D52" i="55"/>
  <c r="D51" i="55"/>
  <c r="D50" i="55"/>
  <c r="D49" i="55"/>
  <c r="Y8" i="23" s="1"/>
  <c r="E7" i="55"/>
  <c r="F7" i="55"/>
  <c r="E8" i="55"/>
  <c r="F8" i="55"/>
  <c r="E9" i="55"/>
  <c r="F9" i="55"/>
  <c r="E10" i="55"/>
  <c r="F10" i="55"/>
  <c r="E11" i="55"/>
  <c r="F11" i="55"/>
  <c r="E12" i="55"/>
  <c r="F12" i="55"/>
  <c r="E13" i="55"/>
  <c r="F13" i="55"/>
  <c r="E14" i="55"/>
  <c r="F14" i="55"/>
  <c r="E15" i="55"/>
  <c r="F15" i="55"/>
  <c r="D8" i="55"/>
  <c r="D9" i="55"/>
  <c r="D10" i="55"/>
  <c r="D11" i="55"/>
  <c r="D12" i="55"/>
  <c r="D13" i="55"/>
  <c r="D14" i="55"/>
  <c r="D15" i="55"/>
  <c r="B2" i="41"/>
  <c r="B2" i="43"/>
  <c r="B2" i="21"/>
  <c r="B2" i="55"/>
  <c r="B2" i="24"/>
  <c r="B2" i="23"/>
  <c r="B2" i="14"/>
  <c r="B1" i="25"/>
  <c r="B1" i="47"/>
  <c r="B1" i="48"/>
  <c r="B1" i="49"/>
  <c r="B1" i="50"/>
  <c r="B1" i="51"/>
  <c r="B1" i="52"/>
  <c r="B1" i="23"/>
  <c r="B1" i="24"/>
  <c r="B1" i="53"/>
  <c r="B1" i="55"/>
  <c r="B1" i="44"/>
  <c r="B1" i="43"/>
  <c r="B1" i="41"/>
  <c r="B1" i="14"/>
  <c r="I151" i="44"/>
  <c r="J151" i="44"/>
  <c r="K151" i="44"/>
  <c r="AU130" i="44"/>
  <c r="AT130" i="44"/>
  <c r="AQ130" i="44"/>
  <c r="AP130" i="44"/>
  <c r="AO130" i="44"/>
  <c r="AJ130" i="44"/>
  <c r="AI130" i="44"/>
  <c r="AH130" i="44"/>
  <c r="AG130" i="44"/>
  <c r="AE130" i="44"/>
  <c r="AB130" i="44"/>
  <c r="Y130" i="44"/>
  <c r="X130" i="44"/>
  <c r="W130" i="44"/>
  <c r="I130" i="44"/>
  <c r="I137" i="44" s="1"/>
  <c r="I141" i="44" s="1"/>
  <c r="J130" i="44"/>
  <c r="J137" i="44" s="1"/>
  <c r="J141" i="44" s="1"/>
  <c r="K130" i="44"/>
  <c r="AU151" i="44"/>
  <c r="AT151" i="44"/>
  <c r="AQ151" i="44"/>
  <c r="AP151" i="44"/>
  <c r="AO151" i="44"/>
  <c r="AK150" i="44"/>
  <c r="AN150" i="44" s="1"/>
  <c r="AK149" i="44"/>
  <c r="AN149" i="44" s="1"/>
  <c r="AK148" i="44"/>
  <c r="AN148" i="44" s="1"/>
  <c r="AK147" i="44"/>
  <c r="AN147" i="44" s="1"/>
  <c r="AK146" i="44"/>
  <c r="AN146" i="44" s="1"/>
  <c r="AK145" i="44"/>
  <c r="S150" i="44"/>
  <c r="V150" i="44" s="1"/>
  <c r="S149" i="44"/>
  <c r="V149" i="44" s="1"/>
  <c r="S148" i="44"/>
  <c r="S147" i="44"/>
  <c r="V147" i="44" s="1"/>
  <c r="S146" i="44"/>
  <c r="V146" i="44" s="1"/>
  <c r="S145" i="44"/>
  <c r="V145" i="44" s="1"/>
  <c r="S156" i="44"/>
  <c r="V156" i="44" s="1"/>
  <c r="E19" i="53"/>
  <c r="G19" i="53" s="1"/>
  <c r="S15" i="44"/>
  <c r="AK129" i="44"/>
  <c r="AK128" i="44"/>
  <c r="AK127" i="44"/>
  <c r="AK126" i="44"/>
  <c r="AK125" i="44"/>
  <c r="AK124" i="44"/>
  <c r="AK123" i="44"/>
  <c r="AK122" i="44"/>
  <c r="AK121" i="44"/>
  <c r="AK120" i="44"/>
  <c r="AK119" i="44"/>
  <c r="AK118" i="44"/>
  <c r="AK117" i="44"/>
  <c r="AK116" i="44"/>
  <c r="AK115" i="44"/>
  <c r="AK114" i="44"/>
  <c r="AK113" i="44"/>
  <c r="AK112" i="44"/>
  <c r="AK111" i="44"/>
  <c r="AK110" i="44"/>
  <c r="AK109" i="44"/>
  <c r="AK108" i="44"/>
  <c r="AK107" i="44"/>
  <c r="AK106" i="44"/>
  <c r="AK105" i="44"/>
  <c r="AK104" i="44"/>
  <c r="AK103" i="44"/>
  <c r="AK102" i="44"/>
  <c r="AK101" i="44"/>
  <c r="AK100" i="44"/>
  <c r="AK99" i="44"/>
  <c r="AK98" i="44"/>
  <c r="AK97" i="44"/>
  <c r="AK96" i="44"/>
  <c r="AK95" i="44"/>
  <c r="AK94" i="44"/>
  <c r="AK93" i="44"/>
  <c r="AK92" i="44"/>
  <c r="AK91" i="44"/>
  <c r="AK90" i="44"/>
  <c r="AK89" i="44"/>
  <c r="AK88" i="44"/>
  <c r="AK87" i="44"/>
  <c r="AK86" i="44"/>
  <c r="AK85" i="44"/>
  <c r="AK84" i="44"/>
  <c r="AK83" i="44"/>
  <c r="AK82" i="44"/>
  <c r="AK81" i="44"/>
  <c r="AK80" i="44"/>
  <c r="AK79" i="44"/>
  <c r="AK78" i="44"/>
  <c r="AK77" i="44"/>
  <c r="AK76" i="44"/>
  <c r="AK75" i="44"/>
  <c r="AK74" i="44"/>
  <c r="AK73" i="44"/>
  <c r="AK72" i="44"/>
  <c r="AK71" i="44"/>
  <c r="AK70" i="44"/>
  <c r="AK69" i="44"/>
  <c r="AK68" i="44"/>
  <c r="AK67" i="44"/>
  <c r="AK66" i="44"/>
  <c r="AK65" i="44"/>
  <c r="AK64" i="44"/>
  <c r="AK63" i="44"/>
  <c r="AK62" i="44"/>
  <c r="AK61" i="44"/>
  <c r="AK60" i="44"/>
  <c r="AK59" i="44"/>
  <c r="AK58" i="44"/>
  <c r="AK57" i="44"/>
  <c r="AK56" i="44"/>
  <c r="AK55" i="44"/>
  <c r="AK54" i="44"/>
  <c r="AK53" i="44"/>
  <c r="AK52" i="44"/>
  <c r="AK51" i="44"/>
  <c r="AK50" i="44"/>
  <c r="AK49" i="44"/>
  <c r="AK48" i="44"/>
  <c r="AK47" i="44"/>
  <c r="AK46" i="44"/>
  <c r="AK45" i="44"/>
  <c r="AK44" i="44"/>
  <c r="AK43" i="44"/>
  <c r="AK42" i="44"/>
  <c r="AK41" i="44"/>
  <c r="AK40" i="44"/>
  <c r="AK39" i="44"/>
  <c r="AK38" i="44"/>
  <c r="AK37" i="44"/>
  <c r="AK36" i="44"/>
  <c r="AK35" i="44"/>
  <c r="AK34" i="44"/>
  <c r="AK33" i="44"/>
  <c r="AK32" i="44"/>
  <c r="AK31" i="44"/>
  <c r="AK30" i="44"/>
  <c r="AK29" i="44"/>
  <c r="AK28" i="44"/>
  <c r="AK27" i="44"/>
  <c r="AK26" i="44"/>
  <c r="AK25" i="44"/>
  <c r="AK24" i="44"/>
  <c r="AK23" i="44"/>
  <c r="AK22" i="44"/>
  <c r="AK21" i="44"/>
  <c r="AK20" i="44"/>
  <c r="AK19" i="44"/>
  <c r="AK18" i="44"/>
  <c r="AK17" i="44"/>
  <c r="AK16" i="44"/>
  <c r="AK15" i="44"/>
  <c r="AK14" i="44"/>
  <c r="AK13" i="44"/>
  <c r="AK12" i="44"/>
  <c r="AK11" i="44"/>
  <c r="AK10" i="44"/>
  <c r="AK9" i="44"/>
  <c r="AK8" i="44"/>
  <c r="AK7" i="44"/>
  <c r="AG151" i="44"/>
  <c r="AH151" i="44"/>
  <c r="AB151" i="44"/>
  <c r="Y151" i="44"/>
  <c r="X151" i="44"/>
  <c r="W151" i="44"/>
  <c r="L151" i="44"/>
  <c r="L130" i="44"/>
  <c r="O130" i="44"/>
  <c r="F18" i="53"/>
  <c r="G18" i="53" s="1"/>
  <c r="O151" i="44"/>
  <c r="P151" i="44"/>
  <c r="Q151" i="44"/>
  <c r="R151" i="44"/>
  <c r="U151" i="44"/>
  <c r="AE151" i="44"/>
  <c r="AI151" i="44"/>
  <c r="AJ151" i="44"/>
  <c r="S9" i="44"/>
  <c r="S10" i="44"/>
  <c r="T10" i="44" s="1"/>
  <c r="S11" i="44"/>
  <c r="T11" i="44" s="1"/>
  <c r="S12" i="44"/>
  <c r="S13" i="44"/>
  <c r="S14"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S99" i="44"/>
  <c r="S100" i="44"/>
  <c r="S101" i="44"/>
  <c r="S102" i="44"/>
  <c r="S103" i="44"/>
  <c r="S104" i="44"/>
  <c r="S105" i="44"/>
  <c r="S106" i="44"/>
  <c r="S107" i="44"/>
  <c r="S108" i="44"/>
  <c r="S109" i="44"/>
  <c r="S110" i="44"/>
  <c r="S111" i="44"/>
  <c r="S112" i="44"/>
  <c r="S113" i="44"/>
  <c r="S114" i="44"/>
  <c r="S115" i="44"/>
  <c r="S116" i="44"/>
  <c r="S117" i="44"/>
  <c r="S118" i="44"/>
  <c r="S119" i="44"/>
  <c r="S120" i="44"/>
  <c r="S121" i="44"/>
  <c r="S122" i="44"/>
  <c r="S123" i="44"/>
  <c r="S124" i="44"/>
  <c r="S125" i="44"/>
  <c r="S126" i="44"/>
  <c r="S127" i="44"/>
  <c r="S128" i="44"/>
  <c r="S129" i="44"/>
  <c r="S8" i="44"/>
  <c r="S7" i="44"/>
  <c r="T7" i="44" s="1"/>
  <c r="I115" i="64" l="1"/>
  <c r="H111" i="64"/>
  <c r="H115" i="64"/>
  <c r="J115" i="64"/>
  <c r="H113" i="64"/>
  <c r="J114" i="64"/>
  <c r="AL8" i="44"/>
  <c r="BD8" i="44"/>
  <c r="AL16" i="44"/>
  <c r="BD16" i="44"/>
  <c r="AL24" i="44"/>
  <c r="BD24" i="44"/>
  <c r="AL32" i="44"/>
  <c r="BD32" i="44"/>
  <c r="AL40" i="44"/>
  <c r="BD40" i="44"/>
  <c r="AL48" i="44"/>
  <c r="BD48" i="44"/>
  <c r="AL56" i="44"/>
  <c r="BD56" i="44"/>
  <c r="AL64" i="44"/>
  <c r="BD64" i="44"/>
  <c r="AL72" i="44"/>
  <c r="BD72" i="44"/>
  <c r="AL80" i="44"/>
  <c r="BD80" i="44"/>
  <c r="AL88" i="44"/>
  <c r="BD88" i="44"/>
  <c r="AL96" i="44"/>
  <c r="BD96" i="44"/>
  <c r="AL104" i="44"/>
  <c r="BD104" i="44"/>
  <c r="AL112" i="44"/>
  <c r="BD112" i="44"/>
  <c r="AL120" i="44"/>
  <c r="BD120" i="44"/>
  <c r="AL128" i="44"/>
  <c r="BD128" i="44"/>
  <c r="AL7" i="44"/>
  <c r="BD7" i="44"/>
  <c r="AL31" i="44"/>
  <c r="BD31" i="44"/>
  <c r="AL55" i="44"/>
  <c r="BD55" i="44"/>
  <c r="AL79" i="44"/>
  <c r="BD79" i="44"/>
  <c r="AL103" i="44"/>
  <c r="BD103" i="44"/>
  <c r="AL9" i="44"/>
  <c r="BD9" i="44"/>
  <c r="AL17" i="44"/>
  <c r="BD17" i="44"/>
  <c r="AL25" i="44"/>
  <c r="BD25" i="44"/>
  <c r="AL33" i="44"/>
  <c r="BD33" i="44"/>
  <c r="AL41" i="44"/>
  <c r="BD41" i="44"/>
  <c r="AL49" i="44"/>
  <c r="BD49" i="44"/>
  <c r="AL57" i="44"/>
  <c r="BD57" i="44"/>
  <c r="AL65" i="44"/>
  <c r="BD65" i="44"/>
  <c r="AL73" i="44"/>
  <c r="BD73" i="44"/>
  <c r="AL81" i="44"/>
  <c r="BD81" i="44"/>
  <c r="AL89" i="44"/>
  <c r="BD89" i="44"/>
  <c r="AL97" i="44"/>
  <c r="BD97" i="44"/>
  <c r="AL105" i="44"/>
  <c r="BD105" i="44"/>
  <c r="AL113" i="44"/>
  <c r="BD113" i="44"/>
  <c r="AL121" i="44"/>
  <c r="BD121" i="44"/>
  <c r="AL129" i="44"/>
  <c r="BD129" i="44"/>
  <c r="AL10" i="44"/>
  <c r="BD10" i="44"/>
  <c r="AL18" i="44"/>
  <c r="BD18" i="44"/>
  <c r="AL26" i="44"/>
  <c r="BD26" i="44"/>
  <c r="AL34" i="44"/>
  <c r="BD34" i="44"/>
  <c r="AL42" i="44"/>
  <c r="BD42" i="44"/>
  <c r="AL50" i="44"/>
  <c r="BD50" i="44"/>
  <c r="AL58" i="44"/>
  <c r="BD58" i="44"/>
  <c r="AL66" i="44"/>
  <c r="BD66" i="44"/>
  <c r="AL74" i="44"/>
  <c r="BD74" i="44"/>
  <c r="AL82" i="44"/>
  <c r="BD82" i="44"/>
  <c r="AL90" i="44"/>
  <c r="BD90" i="44"/>
  <c r="AL98" i="44"/>
  <c r="BD98" i="44"/>
  <c r="AL106" i="44"/>
  <c r="BD106" i="44"/>
  <c r="AL114" i="44"/>
  <c r="BD114" i="44"/>
  <c r="AL122" i="44"/>
  <c r="BD122" i="44"/>
  <c r="AL11" i="44"/>
  <c r="BD11" i="44"/>
  <c r="AL19" i="44"/>
  <c r="BD19" i="44"/>
  <c r="AL27" i="44"/>
  <c r="BD27" i="44"/>
  <c r="AL35" i="44"/>
  <c r="BD35" i="44"/>
  <c r="AL43" i="44"/>
  <c r="BD43" i="44"/>
  <c r="AL51" i="44"/>
  <c r="BD51" i="44"/>
  <c r="AL59" i="44"/>
  <c r="BD59" i="44"/>
  <c r="AL67" i="44"/>
  <c r="BD67" i="44"/>
  <c r="AL75" i="44"/>
  <c r="BD75" i="44"/>
  <c r="AL83" i="44"/>
  <c r="BD83" i="44"/>
  <c r="AL91" i="44"/>
  <c r="BD91" i="44"/>
  <c r="AL99" i="44"/>
  <c r="BD99" i="44"/>
  <c r="AL107" i="44"/>
  <c r="BD107" i="44"/>
  <c r="AL115" i="44"/>
  <c r="BD115" i="44"/>
  <c r="AL123" i="44"/>
  <c r="BD123" i="44"/>
  <c r="AL12" i="44"/>
  <c r="BD12" i="44"/>
  <c r="AL20" i="44"/>
  <c r="BD20" i="44"/>
  <c r="AL28" i="44"/>
  <c r="BD28" i="44"/>
  <c r="AL36" i="44"/>
  <c r="BD36" i="44"/>
  <c r="AL44" i="44"/>
  <c r="BD44" i="44"/>
  <c r="AL52" i="44"/>
  <c r="BD52" i="44"/>
  <c r="AL60" i="44"/>
  <c r="BD60" i="44"/>
  <c r="AL68" i="44"/>
  <c r="BD68" i="44"/>
  <c r="AL76" i="44"/>
  <c r="BD76" i="44"/>
  <c r="AL84" i="44"/>
  <c r="BD84" i="44"/>
  <c r="AL92" i="44"/>
  <c r="BD92" i="44"/>
  <c r="AL100" i="44"/>
  <c r="BD100" i="44"/>
  <c r="AL108" i="44"/>
  <c r="BD108" i="44"/>
  <c r="AL116" i="44"/>
  <c r="BD116" i="44"/>
  <c r="AL124" i="44"/>
  <c r="BD124" i="44"/>
  <c r="AL15" i="44"/>
  <c r="BD15" i="44"/>
  <c r="AL39" i="44"/>
  <c r="BD39" i="44"/>
  <c r="AL63" i="44"/>
  <c r="BD63" i="44"/>
  <c r="AL87" i="44"/>
  <c r="BD87" i="44"/>
  <c r="AL111" i="44"/>
  <c r="BD111" i="44"/>
  <c r="AL13" i="44"/>
  <c r="BD13" i="44"/>
  <c r="AL21" i="44"/>
  <c r="BD21" i="44"/>
  <c r="AL29" i="44"/>
  <c r="BD29" i="44"/>
  <c r="AL37" i="44"/>
  <c r="BD37" i="44"/>
  <c r="AL45" i="44"/>
  <c r="BD45" i="44"/>
  <c r="AL53" i="44"/>
  <c r="BD53" i="44"/>
  <c r="AL61" i="44"/>
  <c r="BD61" i="44"/>
  <c r="AL69" i="44"/>
  <c r="BD69" i="44"/>
  <c r="AL77" i="44"/>
  <c r="BD77" i="44"/>
  <c r="AL85" i="44"/>
  <c r="BD85" i="44"/>
  <c r="AL93" i="44"/>
  <c r="BD93" i="44"/>
  <c r="AL101" i="44"/>
  <c r="BD101" i="44"/>
  <c r="AL109" i="44"/>
  <c r="BD109" i="44"/>
  <c r="AL117" i="44"/>
  <c r="BD117" i="44"/>
  <c r="AL125" i="44"/>
  <c r="BD125" i="44"/>
  <c r="AL23" i="44"/>
  <c r="BD23" i="44"/>
  <c r="AL47" i="44"/>
  <c r="BD47" i="44"/>
  <c r="AL71" i="44"/>
  <c r="BD71" i="44"/>
  <c r="AL95" i="44"/>
  <c r="BD95" i="44"/>
  <c r="AL119" i="44"/>
  <c r="BD119" i="44"/>
  <c r="AL127" i="44"/>
  <c r="BD127" i="44"/>
  <c r="AL14" i="44"/>
  <c r="BD14" i="44"/>
  <c r="AL22" i="44"/>
  <c r="BD22" i="44"/>
  <c r="AL30" i="44"/>
  <c r="BD30" i="44"/>
  <c r="AL38" i="44"/>
  <c r="BD38" i="44"/>
  <c r="AL46" i="44"/>
  <c r="BD46" i="44"/>
  <c r="AL54" i="44"/>
  <c r="BD54" i="44"/>
  <c r="AL62" i="44"/>
  <c r="BD62" i="44"/>
  <c r="AL70" i="44"/>
  <c r="BD70" i="44"/>
  <c r="AL78" i="44"/>
  <c r="BD78" i="44"/>
  <c r="AL86" i="44"/>
  <c r="BD86" i="44"/>
  <c r="AL94" i="44"/>
  <c r="BD94" i="44"/>
  <c r="AL102" i="44"/>
  <c r="BD102" i="44"/>
  <c r="AL110" i="44"/>
  <c r="BD110" i="44"/>
  <c r="AL118" i="44"/>
  <c r="BD118" i="44"/>
  <c r="AL126" i="44"/>
  <c r="BD126" i="44"/>
  <c r="AN32" i="44"/>
  <c r="AN49" i="44"/>
  <c r="AN15" i="44"/>
  <c r="AN23" i="44"/>
  <c r="AN31" i="44"/>
  <c r="AN39" i="44"/>
  <c r="AN47" i="44"/>
  <c r="AN55" i="44"/>
  <c r="AN63" i="44"/>
  <c r="AN71" i="44"/>
  <c r="AN79" i="44"/>
  <c r="AN87" i="44"/>
  <c r="AN95" i="44"/>
  <c r="AN103" i="44"/>
  <c r="AN111" i="44"/>
  <c r="AN119" i="44"/>
  <c r="AN127" i="44"/>
  <c r="AN25" i="44"/>
  <c r="AN41" i="44"/>
  <c r="AN73" i="44"/>
  <c r="AN89" i="44"/>
  <c r="AN105" i="44"/>
  <c r="AN129" i="44"/>
  <c r="AN18" i="44"/>
  <c r="AN26" i="44"/>
  <c r="AN34" i="44"/>
  <c r="AN42" i="44"/>
  <c r="AN50" i="44"/>
  <c r="AN58" i="44"/>
  <c r="AN66" i="44"/>
  <c r="AN74" i="44"/>
  <c r="AN82" i="44"/>
  <c r="AN90" i="44"/>
  <c r="AN98" i="44"/>
  <c r="AN106" i="44"/>
  <c r="AN114" i="44"/>
  <c r="AN122" i="44"/>
  <c r="AN8" i="44"/>
  <c r="AN24" i="44"/>
  <c r="AN48" i="44"/>
  <c r="AN72" i="44"/>
  <c r="AN88" i="44"/>
  <c r="AN104" i="44"/>
  <c r="AN120" i="44"/>
  <c r="AN19" i="44"/>
  <c r="AN27" i="44"/>
  <c r="AN35" i="44"/>
  <c r="AN43" i="44"/>
  <c r="AN51" i="44"/>
  <c r="AN59" i="44"/>
  <c r="AN67" i="44"/>
  <c r="AN75" i="44"/>
  <c r="AN83" i="44"/>
  <c r="AN91" i="44"/>
  <c r="AN99" i="44"/>
  <c r="AN107" i="44"/>
  <c r="AN115" i="44"/>
  <c r="AN123" i="44"/>
  <c r="AN56" i="44"/>
  <c r="I22" i="55"/>
  <c r="AN33" i="44"/>
  <c r="AN65" i="44"/>
  <c r="AN81" i="44"/>
  <c r="AN97" i="44"/>
  <c r="AN121" i="44"/>
  <c r="AN20" i="44"/>
  <c r="AN28" i="44"/>
  <c r="AN36" i="44"/>
  <c r="AN44" i="44"/>
  <c r="AN52" i="44"/>
  <c r="AN60" i="44"/>
  <c r="AN68" i="44"/>
  <c r="AN76" i="44"/>
  <c r="AN84" i="44"/>
  <c r="AN92" i="44"/>
  <c r="AN100" i="44"/>
  <c r="AN108" i="44"/>
  <c r="AN116" i="44"/>
  <c r="AN124" i="44"/>
  <c r="AN16" i="44"/>
  <c r="AN40" i="44"/>
  <c r="AN64" i="44"/>
  <c r="AN80" i="44"/>
  <c r="AN96" i="44"/>
  <c r="AN112" i="44"/>
  <c r="AN128" i="44"/>
  <c r="AN17" i="44"/>
  <c r="AN57" i="44"/>
  <c r="AN113" i="44"/>
  <c r="AN13" i="44"/>
  <c r="AN21" i="44"/>
  <c r="AN29" i="44"/>
  <c r="AN37" i="44"/>
  <c r="AN45" i="44"/>
  <c r="AN53" i="44"/>
  <c r="AN61" i="44"/>
  <c r="AN69" i="44"/>
  <c r="AN77" i="44"/>
  <c r="AN85" i="44"/>
  <c r="AN93" i="44"/>
  <c r="AN101" i="44"/>
  <c r="AN109" i="44"/>
  <c r="AN117" i="44"/>
  <c r="AN125" i="44"/>
  <c r="AN14" i="44"/>
  <c r="AN22" i="44"/>
  <c r="AN30" i="44"/>
  <c r="AN38" i="44"/>
  <c r="AN46" i="44"/>
  <c r="AN54" i="44"/>
  <c r="AN62" i="44"/>
  <c r="AN70" i="44"/>
  <c r="AN78" i="44"/>
  <c r="AN86" i="44"/>
  <c r="AN94" i="44"/>
  <c r="AN102" i="44"/>
  <c r="AN110" i="44"/>
  <c r="AN118" i="44"/>
  <c r="AN126" i="44"/>
  <c r="V125" i="44"/>
  <c r="T125" i="44"/>
  <c r="V101" i="44"/>
  <c r="T101" i="44"/>
  <c r="V77" i="44"/>
  <c r="T77" i="44"/>
  <c r="V61" i="44"/>
  <c r="T61" i="44"/>
  <c r="V29" i="44"/>
  <c r="T29" i="44"/>
  <c r="V100" i="44"/>
  <c r="T100" i="44"/>
  <c r="V60" i="44"/>
  <c r="T60" i="44"/>
  <c r="V91" i="44"/>
  <c r="T91" i="44"/>
  <c r="V8" i="44"/>
  <c r="T8" i="44"/>
  <c r="V58" i="44"/>
  <c r="T58" i="44"/>
  <c r="V129" i="44"/>
  <c r="T129" i="44"/>
  <c r="V121" i="44"/>
  <c r="T121" i="44"/>
  <c r="V113" i="44"/>
  <c r="T113" i="44"/>
  <c r="V105" i="44"/>
  <c r="T105" i="44"/>
  <c r="V97" i="44"/>
  <c r="T97" i="44"/>
  <c r="V89" i="44"/>
  <c r="T89" i="44"/>
  <c r="V81" i="44"/>
  <c r="T81" i="44"/>
  <c r="V73" i="44"/>
  <c r="T73" i="44"/>
  <c r="V65" i="44"/>
  <c r="T65" i="44"/>
  <c r="V57" i="44"/>
  <c r="T57" i="44"/>
  <c r="V49" i="44"/>
  <c r="T49" i="44"/>
  <c r="V41" i="44"/>
  <c r="T41" i="44"/>
  <c r="V33" i="44"/>
  <c r="T33" i="44"/>
  <c r="V25" i="44"/>
  <c r="T25" i="44"/>
  <c r="V17" i="44"/>
  <c r="T17" i="44"/>
  <c r="V117" i="44"/>
  <c r="T117" i="44"/>
  <c r="V85" i="44"/>
  <c r="T85" i="44"/>
  <c r="V53" i="44"/>
  <c r="T53" i="44"/>
  <c r="V12" i="44"/>
  <c r="T12" i="44"/>
  <c r="V115" i="44"/>
  <c r="T115" i="44"/>
  <c r="V99" i="44"/>
  <c r="T99" i="44"/>
  <c r="V75" i="44"/>
  <c r="T75" i="44"/>
  <c r="V59" i="44"/>
  <c r="T59" i="44"/>
  <c r="V43" i="44"/>
  <c r="T43" i="44"/>
  <c r="V27" i="44"/>
  <c r="T27" i="44"/>
  <c r="V106" i="44"/>
  <c r="T106" i="44"/>
  <c r="V74" i="44"/>
  <c r="T74" i="44"/>
  <c r="V42" i="44"/>
  <c r="T42" i="44"/>
  <c r="C22" i="55"/>
  <c r="T9" i="44"/>
  <c r="V104" i="44"/>
  <c r="T104" i="44"/>
  <c r="V64" i="44"/>
  <c r="T64" i="44"/>
  <c r="V16" i="44"/>
  <c r="T16" i="44"/>
  <c r="V109" i="44"/>
  <c r="T109" i="44"/>
  <c r="V93" i="44"/>
  <c r="T93" i="44"/>
  <c r="V69" i="44"/>
  <c r="T69" i="44"/>
  <c r="V45" i="44"/>
  <c r="T45" i="44"/>
  <c r="V37" i="44"/>
  <c r="T37" i="44"/>
  <c r="V21" i="44"/>
  <c r="T21" i="44"/>
  <c r="V124" i="44"/>
  <c r="T124" i="44"/>
  <c r="V108" i="44"/>
  <c r="T108" i="44"/>
  <c r="V92" i="44"/>
  <c r="T92" i="44"/>
  <c r="V76" i="44"/>
  <c r="T76" i="44"/>
  <c r="V44" i="44"/>
  <c r="T44" i="44"/>
  <c r="V15" i="44"/>
  <c r="T15" i="44"/>
  <c r="V122" i="44"/>
  <c r="T122" i="44"/>
  <c r="V98" i="44"/>
  <c r="T98" i="44"/>
  <c r="V90" i="44"/>
  <c r="T90" i="44"/>
  <c r="V66" i="44"/>
  <c r="T66" i="44"/>
  <c r="V34" i="44"/>
  <c r="T34" i="44"/>
  <c r="V18" i="44"/>
  <c r="T18" i="44"/>
  <c r="V128" i="44"/>
  <c r="T128" i="44"/>
  <c r="V112" i="44"/>
  <c r="T112" i="44"/>
  <c r="V88" i="44"/>
  <c r="T88" i="44"/>
  <c r="V72" i="44"/>
  <c r="T72" i="44"/>
  <c r="V48" i="44"/>
  <c r="T48" i="44"/>
  <c r="V40" i="44"/>
  <c r="T40" i="44"/>
  <c r="V24" i="44"/>
  <c r="T24" i="44"/>
  <c r="V127" i="44"/>
  <c r="T127" i="44"/>
  <c r="V119" i="44"/>
  <c r="T119" i="44"/>
  <c r="V111" i="44"/>
  <c r="T111" i="44"/>
  <c r="V103" i="44"/>
  <c r="T103" i="44"/>
  <c r="V95" i="44"/>
  <c r="T95" i="44"/>
  <c r="V87" i="44"/>
  <c r="T87" i="44"/>
  <c r="V79" i="44"/>
  <c r="T79" i="44"/>
  <c r="V71" i="44"/>
  <c r="T71" i="44"/>
  <c r="V63" i="44"/>
  <c r="T63" i="44"/>
  <c r="V55" i="44"/>
  <c r="T55" i="44"/>
  <c r="V47" i="44"/>
  <c r="T47" i="44"/>
  <c r="V39" i="44"/>
  <c r="T39" i="44"/>
  <c r="V31" i="44"/>
  <c r="T31" i="44"/>
  <c r="V23" i="44"/>
  <c r="T23" i="44"/>
  <c r="V14" i="44"/>
  <c r="T14" i="44"/>
  <c r="V116" i="44"/>
  <c r="T116" i="44"/>
  <c r="V84" i="44"/>
  <c r="T84" i="44"/>
  <c r="V68" i="44"/>
  <c r="T68" i="44"/>
  <c r="V52" i="44"/>
  <c r="T52" i="44"/>
  <c r="V36" i="44"/>
  <c r="T36" i="44"/>
  <c r="V28" i="44"/>
  <c r="T28" i="44"/>
  <c r="V20" i="44"/>
  <c r="T20" i="44"/>
  <c r="V123" i="44"/>
  <c r="T123" i="44"/>
  <c r="V107" i="44"/>
  <c r="T107" i="44"/>
  <c r="V83" i="44"/>
  <c r="T83" i="44"/>
  <c r="V67" i="44"/>
  <c r="T67" i="44"/>
  <c r="V51" i="44"/>
  <c r="T51" i="44"/>
  <c r="V35" i="44"/>
  <c r="T35" i="44"/>
  <c r="V19" i="44"/>
  <c r="T19" i="44"/>
  <c r="V114" i="44"/>
  <c r="T114" i="44"/>
  <c r="V82" i="44"/>
  <c r="T82" i="44"/>
  <c r="V50" i="44"/>
  <c r="T50" i="44"/>
  <c r="V26" i="44"/>
  <c r="T26" i="44"/>
  <c r="V120" i="44"/>
  <c r="T120" i="44"/>
  <c r="V96" i="44"/>
  <c r="T96" i="44"/>
  <c r="V80" i="44"/>
  <c r="T80" i="44"/>
  <c r="V56" i="44"/>
  <c r="T56" i="44"/>
  <c r="V32" i="44"/>
  <c r="T32" i="44"/>
  <c r="V126" i="44"/>
  <c r="T126" i="44"/>
  <c r="V118" i="44"/>
  <c r="T118" i="44"/>
  <c r="V110" i="44"/>
  <c r="T110" i="44"/>
  <c r="V102" i="44"/>
  <c r="T102" i="44"/>
  <c r="V94" i="44"/>
  <c r="T94" i="44"/>
  <c r="V86" i="44"/>
  <c r="T86" i="44"/>
  <c r="V78" i="44"/>
  <c r="T78" i="44"/>
  <c r="V70" i="44"/>
  <c r="T70" i="44"/>
  <c r="V62" i="44"/>
  <c r="T62" i="44"/>
  <c r="V54" i="44"/>
  <c r="T54" i="44"/>
  <c r="V46" i="44"/>
  <c r="T46" i="44"/>
  <c r="V38" i="44"/>
  <c r="T38" i="44"/>
  <c r="V30" i="44"/>
  <c r="T30" i="44"/>
  <c r="V22" i="44"/>
  <c r="T22" i="44"/>
  <c r="V13" i="44"/>
  <c r="T13" i="44"/>
  <c r="Q63" i="43"/>
  <c r="Q64" i="43"/>
  <c r="Q65" i="43"/>
  <c r="V11" i="44"/>
  <c r="C35" i="55"/>
  <c r="V10" i="44"/>
  <c r="C23" i="55"/>
  <c r="AN10" i="44"/>
  <c r="I23" i="55"/>
  <c r="AN11" i="44"/>
  <c r="I35" i="55"/>
  <c r="J13" i="64"/>
  <c r="AA13" i="23"/>
  <c r="J25" i="64"/>
  <c r="AD13" i="23"/>
  <c r="C49" i="55"/>
  <c r="C27" i="59" s="1"/>
  <c r="Y18" i="53"/>
  <c r="P20" i="59" s="1"/>
  <c r="P21" i="59" s="1"/>
  <c r="V7" i="44"/>
  <c r="S130" i="44"/>
  <c r="T130" i="44" s="1"/>
  <c r="C7" i="55"/>
  <c r="V9" i="44"/>
  <c r="AN9" i="44"/>
  <c r="Y10" i="23"/>
  <c r="H11" i="64"/>
  <c r="AA10" i="23"/>
  <c r="J11" i="64"/>
  <c r="J23" i="64"/>
  <c r="AB10" i="23"/>
  <c r="H23" i="64"/>
  <c r="J26" i="64"/>
  <c r="J24" i="64"/>
  <c r="J22" i="64"/>
  <c r="AA8" i="23"/>
  <c r="J9" i="64"/>
  <c r="J21" i="64"/>
  <c r="Y11" i="23"/>
  <c r="H12" i="64"/>
  <c r="Z9" i="23"/>
  <c r="I10" i="64"/>
  <c r="Z11" i="23"/>
  <c r="I12" i="64"/>
  <c r="Z12" i="23"/>
  <c r="I14" i="64"/>
  <c r="AB11" i="23"/>
  <c r="H24" i="64"/>
  <c r="AC10" i="23"/>
  <c r="I23" i="64"/>
  <c r="AC8" i="23"/>
  <c r="I21" i="64"/>
  <c r="H39" i="43"/>
  <c r="G39" i="43"/>
  <c r="H9" i="64"/>
  <c r="AA9" i="23"/>
  <c r="J10" i="64"/>
  <c r="AA11" i="23"/>
  <c r="J12" i="64"/>
  <c r="AA12" i="23"/>
  <c r="J14" i="64"/>
  <c r="Y9" i="23"/>
  <c r="H10" i="64"/>
  <c r="Y12" i="23"/>
  <c r="H14" i="64"/>
  <c r="Z8" i="23"/>
  <c r="I9" i="64"/>
  <c r="Z10" i="23"/>
  <c r="I11" i="64"/>
  <c r="AB8" i="23"/>
  <c r="H21" i="64"/>
  <c r="AB12" i="23"/>
  <c r="H26" i="64"/>
  <c r="AB9" i="23"/>
  <c r="H22" i="64"/>
  <c r="AC12" i="23"/>
  <c r="I26" i="64"/>
  <c r="AC11" i="23"/>
  <c r="I24" i="64"/>
  <c r="AC9" i="23"/>
  <c r="I22" i="64"/>
  <c r="U13" i="23"/>
  <c r="J39" i="52" s="1"/>
  <c r="T14" i="23"/>
  <c r="T18" i="23" s="1"/>
  <c r="R22" i="59" s="1"/>
  <c r="R23" i="59" s="1"/>
  <c r="Q13" i="23"/>
  <c r="I39" i="52" s="1"/>
  <c r="P14" i="23"/>
  <c r="P18" i="23" s="1"/>
  <c r="N22" i="59" s="1"/>
  <c r="N23" i="59" s="1"/>
  <c r="S18" i="53"/>
  <c r="L20" i="59" s="1"/>
  <c r="L21" i="59" s="1"/>
  <c r="K33" i="53"/>
  <c r="AN12" i="44"/>
  <c r="Q33" i="53"/>
  <c r="Y23" i="53"/>
  <c r="R20" i="59" s="1"/>
  <c r="R21" i="59" s="1"/>
  <c r="X33" i="53"/>
  <c r="X38" i="53" s="1"/>
  <c r="C20" i="59"/>
  <c r="F23" i="53"/>
  <c r="G23" i="53" s="1"/>
  <c r="F20" i="59" s="1"/>
  <c r="H13" i="23"/>
  <c r="L18" i="53"/>
  <c r="M18" i="53" s="1"/>
  <c r="H20" i="59" s="1"/>
  <c r="L13" i="23"/>
  <c r="F31" i="43"/>
  <c r="F39" i="43"/>
  <c r="C68" i="55"/>
  <c r="I68" i="55"/>
  <c r="D20" i="59"/>
  <c r="E33" i="53"/>
  <c r="S151" i="44"/>
  <c r="F30" i="55"/>
  <c r="J10" i="62" s="1"/>
  <c r="E30" i="55"/>
  <c r="I10" i="62" s="1"/>
  <c r="D30" i="55"/>
  <c r="H10" i="62" s="1"/>
  <c r="L137" i="44"/>
  <c r="L141" i="44" s="1"/>
  <c r="K137" i="44"/>
  <c r="AK135" i="44"/>
  <c r="V148" i="44"/>
  <c r="V151" i="44" s="1"/>
  <c r="AG137" i="44"/>
  <c r="AG141" i="44" s="1"/>
  <c r="AK130" i="44"/>
  <c r="AN7" i="44"/>
  <c r="AP137" i="44"/>
  <c r="AP141" i="44" s="1"/>
  <c r="AQ137" i="44"/>
  <c r="AQ141" i="44" s="1"/>
  <c r="I7" i="55"/>
  <c r="AT137" i="44"/>
  <c r="AT141" i="44" s="1"/>
  <c r="AK151" i="44"/>
  <c r="AU137" i="44"/>
  <c r="AU141" i="44" s="1"/>
  <c r="AH137" i="44"/>
  <c r="AH141" i="44" s="1"/>
  <c r="H19" i="59" s="1"/>
  <c r="AO137" i="44"/>
  <c r="AO141" i="44" s="1"/>
  <c r="AN145" i="44"/>
  <c r="AN151" i="44" s="1"/>
  <c r="AN135" i="44"/>
  <c r="G19" i="59"/>
  <c r="G21" i="59" s="1"/>
  <c r="X137" i="44"/>
  <c r="X141" i="44" s="1"/>
  <c r="Y137" i="44"/>
  <c r="Y141" i="44" s="1"/>
  <c r="AB137" i="44"/>
  <c r="AB141" i="44" s="1"/>
  <c r="W137" i="44"/>
  <c r="W141" i="44" s="1"/>
  <c r="U137" i="44"/>
  <c r="U141" i="44" s="1"/>
  <c r="R137" i="44"/>
  <c r="R141" i="44" s="1"/>
  <c r="F19" i="59" s="1"/>
  <c r="O137" i="44"/>
  <c r="O141" i="44" s="1"/>
  <c r="C19" i="59" s="1"/>
  <c r="AE137" i="44"/>
  <c r="AE141" i="44" s="1"/>
  <c r="AJ137" i="44"/>
  <c r="AJ141" i="44" s="1"/>
  <c r="J19" i="59" s="1"/>
  <c r="P137" i="44"/>
  <c r="P141" i="44" s="1"/>
  <c r="D19" i="59" s="1"/>
  <c r="AI137" i="44"/>
  <c r="AI141" i="44" s="1"/>
  <c r="I19" i="59" s="1"/>
  <c r="I21" i="59" s="1"/>
  <c r="D48" i="43"/>
  <c r="C57" i="55"/>
  <c r="M27" i="59" s="1"/>
  <c r="C56" i="55"/>
  <c r="C55" i="55"/>
  <c r="C54" i="55"/>
  <c r="C53" i="55"/>
  <c r="C52" i="55"/>
  <c r="C51" i="55"/>
  <c r="C50" i="55"/>
  <c r="I57" i="55"/>
  <c r="I56" i="55"/>
  <c r="I55" i="55"/>
  <c r="I54" i="55"/>
  <c r="I53" i="55"/>
  <c r="I52" i="55"/>
  <c r="I51" i="55"/>
  <c r="I50" i="55"/>
  <c r="I49" i="55"/>
  <c r="I15" i="55"/>
  <c r="I14" i="55"/>
  <c r="I13" i="55"/>
  <c r="I12" i="55"/>
  <c r="I11" i="55"/>
  <c r="I10" i="55"/>
  <c r="I9" i="55"/>
  <c r="I8" i="55"/>
  <c r="C15" i="55"/>
  <c r="C14" i="55"/>
  <c r="C13" i="55"/>
  <c r="C12" i="55"/>
  <c r="C11" i="55"/>
  <c r="C10" i="55"/>
  <c r="C9" i="55"/>
  <c r="C8" i="55"/>
  <c r="K64" i="43"/>
  <c r="G64" i="43"/>
  <c r="I76" i="55"/>
  <c r="K63" i="43" s="1"/>
  <c r="G63" i="43"/>
  <c r="L58" i="55"/>
  <c r="L60" i="55" s="1"/>
  <c r="K58" i="55"/>
  <c r="K60" i="55" s="1"/>
  <c r="J58" i="55"/>
  <c r="J60" i="55" s="1"/>
  <c r="F58" i="55"/>
  <c r="F60" i="55" s="1"/>
  <c r="E58" i="55"/>
  <c r="E60" i="55" s="1"/>
  <c r="D58" i="55"/>
  <c r="D60" i="55" s="1"/>
  <c r="L44" i="55"/>
  <c r="J17" i="62" s="1"/>
  <c r="K44" i="55"/>
  <c r="I17" i="62" s="1"/>
  <c r="J44" i="55"/>
  <c r="H17" i="62" s="1"/>
  <c r="F44" i="55"/>
  <c r="J11" i="62" s="1"/>
  <c r="E44" i="55"/>
  <c r="I11" i="62" s="1"/>
  <c r="I61" i="62" s="1"/>
  <c r="D44" i="55"/>
  <c r="H11" i="62" s="1"/>
  <c r="L30" i="55"/>
  <c r="J16" i="62" s="1"/>
  <c r="K30" i="55"/>
  <c r="I16" i="62" s="1"/>
  <c r="J30" i="55"/>
  <c r="H16" i="62" s="1"/>
  <c r="L16" i="55"/>
  <c r="J15" i="62" s="1"/>
  <c r="K16" i="55"/>
  <c r="I15" i="62" s="1"/>
  <c r="J16" i="55"/>
  <c r="H15" i="62" s="1"/>
  <c r="F16" i="55"/>
  <c r="J9" i="62" s="1"/>
  <c r="J59" i="62" s="1"/>
  <c r="E16" i="55"/>
  <c r="I9" i="62" s="1"/>
  <c r="D16" i="55"/>
  <c r="H9" i="62" s="1"/>
  <c r="J112" i="64" l="1"/>
  <c r="J60" i="62"/>
  <c r="I108" i="64"/>
  <c r="J61" i="62"/>
  <c r="H108" i="64"/>
  <c r="J111" i="64"/>
  <c r="I112" i="64"/>
  <c r="I109" i="64"/>
  <c r="J107" i="64"/>
  <c r="J109" i="64"/>
  <c r="I110" i="64"/>
  <c r="I107" i="64"/>
  <c r="J110" i="64"/>
  <c r="H109" i="64"/>
  <c r="H59" i="62"/>
  <c r="H60" i="62"/>
  <c r="H110" i="64"/>
  <c r="I59" i="62"/>
  <c r="H61" i="62"/>
  <c r="I60" i="62"/>
  <c r="H112" i="64"/>
  <c r="J108" i="64"/>
  <c r="H107" i="64"/>
  <c r="BD135" i="44"/>
  <c r="AL130" i="44"/>
  <c r="BD130" i="44"/>
  <c r="F33" i="43"/>
  <c r="K141" i="44"/>
  <c r="D9" i="64"/>
  <c r="D26" i="64"/>
  <c r="G33" i="59"/>
  <c r="D27" i="64"/>
  <c r="J33" i="59"/>
  <c r="D15" i="64"/>
  <c r="J27" i="59"/>
  <c r="D14" i="64"/>
  <c r="G27" i="59"/>
  <c r="D28" i="64"/>
  <c r="K33" i="59"/>
  <c r="D16" i="64"/>
  <c r="K27" i="59"/>
  <c r="D29" i="64"/>
  <c r="M33" i="59"/>
  <c r="M35" i="59" s="1"/>
  <c r="D22" i="64"/>
  <c r="D33" i="59"/>
  <c r="D10" i="64"/>
  <c r="D108" i="64" s="1"/>
  <c r="D27" i="59"/>
  <c r="D23" i="64"/>
  <c r="E33" i="59"/>
  <c r="E35" i="59" s="1"/>
  <c r="D11" i="64"/>
  <c r="E27" i="59"/>
  <c r="E29" i="59" s="1"/>
  <c r="Q14" i="23"/>
  <c r="L40" i="59"/>
  <c r="L41" i="59" s="1"/>
  <c r="D21" i="64"/>
  <c r="C33" i="59"/>
  <c r="C35" i="59" s="1"/>
  <c r="D24" i="64"/>
  <c r="F33" i="59"/>
  <c r="D12" i="64"/>
  <c r="F27" i="59"/>
  <c r="D30" i="64"/>
  <c r="I33" i="59"/>
  <c r="D25" i="64"/>
  <c r="H33" i="59"/>
  <c r="D13" i="64"/>
  <c r="H27" i="59"/>
  <c r="D18" i="64"/>
  <c r="I27" i="59"/>
  <c r="U14" i="23"/>
  <c r="L46" i="59"/>
  <c r="L47" i="59" s="1"/>
  <c r="V130" i="44"/>
  <c r="H20" i="64"/>
  <c r="C29" i="59"/>
  <c r="D17" i="64"/>
  <c r="H32" i="64"/>
  <c r="I20" i="64"/>
  <c r="I32" i="64"/>
  <c r="J20" i="64"/>
  <c r="J32" i="64"/>
  <c r="I20" i="62"/>
  <c r="H20" i="62"/>
  <c r="J14" i="62"/>
  <c r="H14" i="62"/>
  <c r="I14" i="62"/>
  <c r="J20" i="62"/>
  <c r="D18" i="62"/>
  <c r="D12" i="62"/>
  <c r="D62" i="62" s="1"/>
  <c r="O18" i="23"/>
  <c r="S18" i="23"/>
  <c r="E8" i="43"/>
  <c r="E9" i="43" s="1"/>
  <c r="L23" i="53"/>
  <c r="M23" i="53" s="1"/>
  <c r="J20" i="59" s="1"/>
  <c r="J21" i="59" s="1"/>
  <c r="O58" i="55"/>
  <c r="Y33" i="53"/>
  <c r="Y36" i="53" s="1"/>
  <c r="U58" i="55"/>
  <c r="F33" i="53"/>
  <c r="F35" i="43"/>
  <c r="H21" i="59"/>
  <c r="C21" i="59"/>
  <c r="K18" i="23"/>
  <c r="L14" i="23"/>
  <c r="L18" i="23" s="1"/>
  <c r="J22" i="59" s="1"/>
  <c r="J23" i="59" s="1"/>
  <c r="M13" i="23"/>
  <c r="H39" i="52" s="1"/>
  <c r="D21" i="59"/>
  <c r="I13" i="23"/>
  <c r="G39" i="52" s="1"/>
  <c r="H14" i="23"/>
  <c r="H18" i="23" s="1"/>
  <c r="F22" i="59" s="1"/>
  <c r="F23" i="59" s="1"/>
  <c r="F21" i="59"/>
  <c r="F49" i="43"/>
  <c r="E33" i="43"/>
  <c r="E49" i="43" s="1"/>
  <c r="D33" i="43"/>
  <c r="D49" i="43" s="1"/>
  <c r="E31" i="43"/>
  <c r="D31" i="43"/>
  <c r="AD14" i="23"/>
  <c r="AD18" i="23" s="1"/>
  <c r="F43" i="43"/>
  <c r="E39" i="43"/>
  <c r="E43" i="43" s="1"/>
  <c r="D39" i="43"/>
  <c r="D43" i="43" s="1"/>
  <c r="AA14" i="23"/>
  <c r="AA18" i="23" s="1"/>
  <c r="I43" i="43"/>
  <c r="Z13" i="23"/>
  <c r="Z14" i="23" s="1"/>
  <c r="Z18" i="23" s="1"/>
  <c r="Y13" i="23"/>
  <c r="I35" i="43"/>
  <c r="I47" i="43"/>
  <c r="AA88" i="55" s="1"/>
  <c r="Q13" i="61" s="1"/>
  <c r="G18" i="23"/>
  <c r="AC13" i="23"/>
  <c r="AC14" i="23" s="1"/>
  <c r="AC18" i="23" s="1"/>
  <c r="AB13" i="23"/>
  <c r="F47" i="43"/>
  <c r="AN130" i="44"/>
  <c r="AK137" i="44"/>
  <c r="C58" i="55"/>
  <c r="I58" i="55"/>
  <c r="I44" i="55"/>
  <c r="D17" i="62" s="1"/>
  <c r="C44" i="55"/>
  <c r="D11" i="62" s="1"/>
  <c r="I30" i="55"/>
  <c r="D16" i="62" s="1"/>
  <c r="C30" i="55"/>
  <c r="D10" i="62" s="1"/>
  <c r="I16" i="55"/>
  <c r="D15" i="62" s="1"/>
  <c r="D116" i="64" l="1"/>
  <c r="D61" i="62"/>
  <c r="D110" i="64"/>
  <c r="D109" i="64"/>
  <c r="D113" i="64"/>
  <c r="D115" i="64"/>
  <c r="D107" i="64"/>
  <c r="D112" i="64"/>
  <c r="D60" i="62"/>
  <c r="D111" i="64"/>
  <c r="D114" i="64"/>
  <c r="I64" i="62"/>
  <c r="I65" i="62" s="1"/>
  <c r="BD137" i="44"/>
  <c r="BD141" i="44" s="1"/>
  <c r="AK141" i="44"/>
  <c r="D6" i="59" s="1"/>
  <c r="G33" i="53"/>
  <c r="F38" i="53"/>
  <c r="H57" i="62"/>
  <c r="H118" i="64"/>
  <c r="H119" i="64" s="1"/>
  <c r="J118" i="64"/>
  <c r="J119" i="64" s="1"/>
  <c r="I118" i="64"/>
  <c r="I119" i="64" s="1"/>
  <c r="J64" i="62"/>
  <c r="J65" i="62" s="1"/>
  <c r="H64" i="62"/>
  <c r="H65" i="62" s="1"/>
  <c r="F8" i="59"/>
  <c r="Z29" i="53"/>
  <c r="L27" i="59"/>
  <c r="D32" i="64"/>
  <c r="L33" i="59"/>
  <c r="G35" i="59"/>
  <c r="L34" i="59"/>
  <c r="Q18" i="23"/>
  <c r="E9" i="59" s="1"/>
  <c r="M41" i="59"/>
  <c r="H105" i="64"/>
  <c r="D35" i="59"/>
  <c r="G29" i="59"/>
  <c r="L28" i="59"/>
  <c r="U18" i="23"/>
  <c r="F9" i="59" s="1"/>
  <c r="M47" i="59"/>
  <c r="I57" i="62"/>
  <c r="I105" i="64"/>
  <c r="J105" i="64"/>
  <c r="D47" i="43"/>
  <c r="D51" i="43" s="1"/>
  <c r="O60" i="55"/>
  <c r="O69" i="55"/>
  <c r="O62" i="43" s="1"/>
  <c r="AE14" i="23"/>
  <c r="AE18" i="23" s="1"/>
  <c r="AI14" i="23"/>
  <c r="AI18" i="23" s="1"/>
  <c r="U69" i="55"/>
  <c r="S62" i="43" s="1"/>
  <c r="D5" i="59"/>
  <c r="F16" i="43"/>
  <c r="J57" i="62"/>
  <c r="M29" i="59"/>
  <c r="K65" i="43"/>
  <c r="D19" i="62"/>
  <c r="D20" i="62" s="1"/>
  <c r="L33" i="53"/>
  <c r="F15" i="43"/>
  <c r="U60" i="55"/>
  <c r="S23" i="53"/>
  <c r="N20" i="59" s="1"/>
  <c r="N21" i="59" s="1"/>
  <c r="R33" i="53"/>
  <c r="R38" i="53" s="1"/>
  <c r="I70" i="55"/>
  <c r="C60" i="55"/>
  <c r="F29" i="59" s="1"/>
  <c r="D29" i="59"/>
  <c r="D35" i="43"/>
  <c r="F51" i="43"/>
  <c r="I14" i="23"/>
  <c r="M14" i="23"/>
  <c r="E35" i="43"/>
  <c r="I60" i="55"/>
  <c r="F35" i="59" s="1"/>
  <c r="I69" i="55"/>
  <c r="D7" i="59" s="1"/>
  <c r="I51" i="43"/>
  <c r="I24" i="43" s="1"/>
  <c r="G43" i="43"/>
  <c r="G51" i="43" s="1"/>
  <c r="G47" i="43"/>
  <c r="H47" i="43"/>
  <c r="H43" i="43"/>
  <c r="H51" i="43" s="1"/>
  <c r="AN137" i="44"/>
  <c r="AN141" i="44" s="1"/>
  <c r="D13" i="59" s="1"/>
  <c r="E47" i="43"/>
  <c r="S135" i="44"/>
  <c r="AL135" i="44" s="1"/>
  <c r="H29" i="53" l="1"/>
  <c r="G36" i="53"/>
  <c r="M33" i="53"/>
  <c r="M36" i="53" s="1"/>
  <c r="D8" i="59" s="1"/>
  <c r="L38" i="53"/>
  <c r="T135" i="44"/>
  <c r="N65" i="43"/>
  <c r="N63" i="43"/>
  <c r="N64" i="43"/>
  <c r="N62" i="43"/>
  <c r="M62" i="43"/>
  <c r="O66" i="43"/>
  <c r="S66" i="43"/>
  <c r="R62" i="43"/>
  <c r="R66" i="43" s="1"/>
  <c r="Q62" i="43"/>
  <c r="Q66" i="43" s="1"/>
  <c r="E7" i="59"/>
  <c r="O71" i="55"/>
  <c r="E14" i="59" s="1"/>
  <c r="E15" i="59" s="1"/>
  <c r="Z38" i="53"/>
  <c r="N29" i="53"/>
  <c r="U71" i="55"/>
  <c r="F7" i="59"/>
  <c r="F10" i="59" s="1"/>
  <c r="H38" i="53"/>
  <c r="I71" i="55"/>
  <c r="J10" i="61" s="1"/>
  <c r="F17" i="43"/>
  <c r="F25" i="43" s="1"/>
  <c r="C11" i="61"/>
  <c r="C12" i="61"/>
  <c r="C10" i="61"/>
  <c r="F23" i="43"/>
  <c r="O72" i="55"/>
  <c r="F24" i="43"/>
  <c r="I23" i="43"/>
  <c r="S33" i="53"/>
  <c r="S36" i="53" s="1"/>
  <c r="U72" i="55"/>
  <c r="I18" i="23"/>
  <c r="C9" i="59" s="1"/>
  <c r="L29" i="59"/>
  <c r="M18" i="23"/>
  <c r="D9" i="59" s="1"/>
  <c r="L35" i="59"/>
  <c r="Z13" i="53"/>
  <c r="Z12" i="53"/>
  <c r="Z25" i="53"/>
  <c r="Z18" i="53"/>
  <c r="T12" i="53"/>
  <c r="T13" i="53"/>
  <c r="T25" i="53"/>
  <c r="T18" i="53"/>
  <c r="N25" i="53"/>
  <c r="N18" i="53"/>
  <c r="N13" i="53"/>
  <c r="C8" i="59"/>
  <c r="N12" i="53"/>
  <c r="I72" i="55"/>
  <c r="K62" i="43"/>
  <c r="C70" i="55"/>
  <c r="S137" i="44"/>
  <c r="AL137" i="44" s="1"/>
  <c r="AL141" i="44" s="1"/>
  <c r="D8" i="43"/>
  <c r="V135" i="44"/>
  <c r="C61" i="55"/>
  <c r="Q137" i="44"/>
  <c r="Q141" i="44" s="1"/>
  <c r="E19" i="59" s="1"/>
  <c r="E21" i="59" s="1"/>
  <c r="C16" i="55"/>
  <c r="D9" i="62" s="1"/>
  <c r="D59" i="62" s="1"/>
  <c r="T137" i="44" l="1"/>
  <c r="T141" i="44" s="1"/>
  <c r="S141" i="44"/>
  <c r="C6" i="59" s="1"/>
  <c r="N66" i="43"/>
  <c r="M63" i="43"/>
  <c r="M65" i="43"/>
  <c r="M64" i="43"/>
  <c r="N38" i="53"/>
  <c r="K66" i="43"/>
  <c r="E8" i="59"/>
  <c r="E10" i="59" s="1"/>
  <c r="T29" i="53"/>
  <c r="J12" i="61"/>
  <c r="F14" i="59"/>
  <c r="F15" i="59" s="1"/>
  <c r="D9" i="43"/>
  <c r="D16" i="43" s="1"/>
  <c r="U88" i="55"/>
  <c r="Q12" i="61" s="1"/>
  <c r="M12" i="61"/>
  <c r="T12" i="61"/>
  <c r="F12" i="61"/>
  <c r="D12" i="61"/>
  <c r="K12" i="61"/>
  <c r="R12" i="61"/>
  <c r="J11" i="61"/>
  <c r="O88" i="55"/>
  <c r="Q11" i="61" s="1"/>
  <c r="T11" i="61"/>
  <c r="F11" i="61"/>
  <c r="K11" i="61"/>
  <c r="R11" i="61"/>
  <c r="M11" i="61"/>
  <c r="D11" i="61"/>
  <c r="D13" i="62"/>
  <c r="D19" i="64"/>
  <c r="D117" i="64" s="1"/>
  <c r="D14" i="59"/>
  <c r="D15" i="59" s="1"/>
  <c r="K10" i="61"/>
  <c r="F10" i="61"/>
  <c r="T10" i="61"/>
  <c r="D10" i="61"/>
  <c r="R10" i="61"/>
  <c r="M10" i="61"/>
  <c r="C69" i="55"/>
  <c r="G65" i="43"/>
  <c r="I88" i="55"/>
  <c r="Q10" i="61" s="1"/>
  <c r="D10" i="59"/>
  <c r="H25" i="53"/>
  <c r="H13" i="53"/>
  <c r="H18" i="53"/>
  <c r="H12" i="53"/>
  <c r="G24" i="43"/>
  <c r="J62" i="43" s="1"/>
  <c r="G23" i="43"/>
  <c r="I62" i="43" s="1"/>
  <c r="V137" i="44"/>
  <c r="V141" i="44" s="1"/>
  <c r="C13" i="59" s="1"/>
  <c r="D14" i="62" l="1"/>
  <c r="D63" i="62"/>
  <c r="M66" i="43"/>
  <c r="D57" i="62"/>
  <c r="D64" i="62"/>
  <c r="D65" i="62" s="1"/>
  <c r="J63" i="43"/>
  <c r="J64" i="43"/>
  <c r="J65" i="43"/>
  <c r="T38" i="53"/>
  <c r="C71" i="55"/>
  <c r="C7" i="59"/>
  <c r="C5" i="59"/>
  <c r="D15" i="43"/>
  <c r="D23" i="43" s="1"/>
  <c r="D20" i="64"/>
  <c r="D105" i="64" s="1"/>
  <c r="C9" i="61"/>
  <c r="G62" i="43"/>
  <c r="C72" i="55"/>
  <c r="I64" i="43"/>
  <c r="I65" i="43"/>
  <c r="I63" i="43"/>
  <c r="D118" i="64" l="1"/>
  <c r="D119" i="64" s="1"/>
  <c r="T9" i="61"/>
  <c r="T17" i="61" s="1"/>
  <c r="F9" i="61"/>
  <c r="F17" i="61" s="1"/>
  <c r="M9" i="61"/>
  <c r="M17" i="61" s="1"/>
  <c r="G66" i="43"/>
  <c r="D17" i="43"/>
  <c r="D25" i="43" s="1"/>
  <c r="E23" i="43" s="1"/>
  <c r="E62" i="43" s="1"/>
  <c r="C10" i="59"/>
  <c r="C14" i="59"/>
  <c r="C15" i="59" s="1"/>
  <c r="J9" i="61"/>
  <c r="J17" i="61" s="1"/>
  <c r="R9" i="61"/>
  <c r="R17" i="61" s="1"/>
  <c r="K9" i="61"/>
  <c r="K17" i="61" s="1"/>
  <c r="D9" i="61"/>
  <c r="D17" i="61" s="1"/>
  <c r="C17" i="61"/>
  <c r="C88" i="55"/>
  <c r="Q9" i="61" s="1"/>
  <c r="Q17" i="61" s="1"/>
  <c r="J66" i="43"/>
  <c r="I66" i="43"/>
  <c r="E65" i="43" l="1"/>
  <c r="E64" i="43"/>
  <c r="E63" i="43"/>
  <c r="E48" i="43"/>
  <c r="Y14" i="23"/>
  <c r="Y18" i="23" s="1"/>
  <c r="AB14" i="23"/>
  <c r="AB18" i="23" s="1"/>
  <c r="E66" i="43" l="1"/>
  <c r="E51" i="43"/>
  <c r="D24" i="43" s="1"/>
  <c r="E24" i="43" s="1"/>
  <c r="F62" i="43" s="1"/>
  <c r="F64" i="43" l="1"/>
  <c r="F65" i="43"/>
  <c r="F63" i="43"/>
  <c r="F66"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<sst xmlns="http://schemas.openxmlformats.org/spreadsheetml/2006/main" count="8551" uniqueCount="1881">
  <si>
    <t>General Instructions for Completing the Tables:</t>
  </si>
  <si>
    <t>San Diego Gas &amp; Electric Co</t>
  </si>
  <si>
    <t>&lt;&lt;&lt;&lt;&lt; Input your PA name here. This will appear on every report Cell B2.</t>
  </si>
  <si>
    <t>2024-2031</t>
  </si>
  <si>
    <t>Reference Years for all tabs</t>
  </si>
  <si>
    <t>All currency will be reported to the dollar, i.e., $0.</t>
  </si>
  <si>
    <t>Follow the legend to guide the input of various data requirements.</t>
  </si>
  <si>
    <t>WORKBOOK DROPDOWN MENU CONTROL</t>
  </si>
  <si>
    <r>
      <t xml:space="preserve">Other than </t>
    </r>
    <r>
      <rPr>
        <b/>
        <sz val="12"/>
        <color theme="1"/>
        <rFont val="Calibri"/>
        <family val="2"/>
        <scheme val="minor"/>
      </rPr>
      <t>Tabs 4 and 5</t>
    </r>
    <r>
      <rPr>
        <sz val="12"/>
        <color theme="1"/>
        <rFont val="Calibri"/>
        <family val="2"/>
        <scheme val="minor"/>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</si>
  <si>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</si>
  <si>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</si>
  <si>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</si>
  <si>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</si>
  <si>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</si>
  <si>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</si>
  <si>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</si>
  <si>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</si>
  <si>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</si>
  <si>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</si>
  <si>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</si>
  <si>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</si>
  <si>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</si>
  <si>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</si>
  <si>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</si>
  <si>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</si>
  <si>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</si>
  <si>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</si>
  <si>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</si>
  <si>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</si>
  <si>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</si>
  <si>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Public</t>
  </si>
  <si>
    <t>Legend - What do the colors mean</t>
  </si>
  <si>
    <t>WE&amp;T</t>
  </si>
  <si>
    <t>Solid Gray, black font - FORMULA</t>
  </si>
  <si>
    <t>Finance</t>
  </si>
  <si>
    <t>Solid Blue, blue font - DATA INPUT CELL</t>
  </si>
  <si>
    <t>OBF Loan Pool</t>
  </si>
  <si>
    <t>Solid Gold, black font - HEADER/INFORMATION NO-INPUT CELL</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</si>
  <si>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</si>
  <si>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</si>
  <si>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</si>
  <si>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</si>
  <si>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</si>
  <si>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</si>
  <si>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</si>
  <si>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</si>
  <si>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</si>
  <si>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</si>
  <si>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</si>
  <si>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</si>
  <si>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</si>
  <si>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</si>
  <si>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</si>
  <si>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</si>
  <si>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</si>
  <si>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2024-2027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</si>
  <si>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</si>
  <si>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</si>
  <si>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</si>
  <si>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</si>
  <si>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</si>
  <si>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</si>
  <si>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</si>
  <si>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</si>
  <si>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</si>
  <si>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</si>
  <si>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</si>
  <si>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</si>
  <si>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</si>
  <si>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</si>
  <si>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</si>
  <si>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</si>
  <si>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</si>
  <si>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</si>
  <si>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</si>
  <si>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</si>
  <si>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</si>
  <si>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</si>
  <si>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</si>
  <si>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</si>
  <si>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</si>
  <si>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</si>
  <si>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</si>
  <si>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</si>
  <si>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</si>
  <si>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</si>
  <si>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</si>
  <si>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</si>
  <si>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</si>
  <si>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</si>
  <si>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</si>
  <si>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</si>
  <si>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</si>
  <si>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</si>
  <si>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</si>
  <si>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2024-2027</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</si>
  <si>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</si>
  <si>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</si>
  <si>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</si>
  <si>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</si>
  <si>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</si>
  <si>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</si>
  <si>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</si>
  <si>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</si>
  <si>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</si>
  <si>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</si>
  <si>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</si>
  <si>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</si>
  <si>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</si>
  <si>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</si>
  <si>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</si>
  <si>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</si>
  <si>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Portfolio Budget Total vs Budget by Function Summary Total</t>
  </si>
  <si>
    <t>Cross Cutting</t>
  </si>
  <si>
    <t>Tab 7 - PA Portfolio Budget by Function</t>
  </si>
  <si>
    <t>Tab 9 - PA Portfolio Budget by Function</t>
  </si>
  <si>
    <t>(This Table applies only to the IOU PAs)</t>
  </si>
  <si>
    <t>Table 1 -Bill Payer Impacts  (based on program savings forecasted for the year)</t>
  </si>
  <si>
    <t>Electric Average Rate (Res and Non-Res)  $/kwh</t>
  </si>
  <si>
    <t>Gas Average Rate
(Res and Non-Res) 
 $/therm</t>
  </si>
  <si>
    <t>Total Average Annual Bill Savings by Year  ($)</t>
  </si>
  <si>
    <t>Total Average Lifecycle Bill Savings  ($)</t>
  </si>
  <si>
    <t>Present Rates - System Average *</t>
  </si>
  <si>
    <r>
      <t xml:space="preserve">* = Based on </t>
    </r>
    <r>
      <rPr>
        <sz val="12"/>
        <color rgb="FF0000FF"/>
        <rFont val="Times New Roman"/>
        <family val="1"/>
      </rPr>
      <t>[relevant date]</t>
    </r>
    <r>
      <rPr>
        <sz val="12"/>
        <rFont val="Times New Roman"/>
        <family val="1"/>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</si>
  <si>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</si>
  <si>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</si>
  <si>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</si>
  <si>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</si>
  <si>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</si>
  <si>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</si>
  <si>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</si>
  <si>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</si>
  <si>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</si>
  <si>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</si>
  <si>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</si>
  <si>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</si>
  <si>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2024 Proposed Energy Efficiency Electric Annual Revenue Change 
 $000</t>
  </si>
  <si>
    <t>2024 Proposed Percentage Change In Electric Revenue and Rates</t>
  </si>
  <si>
    <t>2024 Electric 
Average Rate 
$/kWh</t>
  </si>
  <si>
    <t>2024 Energy Efficiency Portion of Electric Average Rate
$/kWh</t>
  </si>
  <si>
    <t>2025 Proposed Energy Efficiency Electric Annual Revenue Change 
 $000</t>
  </si>
  <si>
    <t>2025 Proposed Percentage Change In Electric Revenue and Rates</t>
  </si>
  <si>
    <t>2025 Electric 
Average Rate 
$/kWh</t>
  </si>
  <si>
    <t>2025 Energy Efficiency Portion of Electric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</si>
  <si>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</si>
  <si>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</si>
  <si>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</si>
  <si>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</si>
  <si>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</si>
  <si>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</si>
  <si>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</si>
  <si>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</si>
  <si>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</si>
  <si>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</si>
  <si>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</si>
  <si>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</si>
  <si>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</si>
  <si>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</si>
  <si>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</si>
  <si>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</si>
  <si>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</si>
  <si>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</si>
  <si>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</si>
  <si>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</si>
  <si>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</si>
  <si>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</si>
  <si>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</si>
  <si>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</si>
  <si>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</si>
  <si>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</si>
  <si>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</si>
  <si>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2023 Proposed Energy Efficiency Gas Annual Revenue Change 
 $000</t>
  </si>
  <si>
    <t>2023 Proposed Percentage Change In Gas Revenue and Rates</t>
  </si>
  <si>
    <t>2024 Proposed Energy Efficiency Gas Annual Revenue Change 
 $000</t>
  </si>
  <si>
    <t>2024 Proposed Percentage Change In Gas Revenue and Rates</t>
  </si>
  <si>
    <t>2025 Proposed Energy Efficiency Gas Annual Revenue Change 
 $000</t>
  </si>
  <si>
    <t>2025 Proposed Percentage Change In Gas Revenue and Rates</t>
  </si>
  <si>
    <t>2026 Proposed Energy Efficiency Gas Annual Revenue Change 
 $000</t>
  </si>
  <si>
    <t>2026 Proposed Percentage Change In Gas Revenue and Rates</t>
  </si>
  <si>
    <t>2027 Proposed Energy Efficiency Gas Annual Revenue Change 
 $000</t>
  </si>
  <si>
    <t>2027 Proposed Percentage Change In Gas Revenue and Rates</t>
  </si>
  <si>
    <t>2028 Proposed Energy Efficiency Gas Annual Revenue Change 
 $000</t>
  </si>
  <si>
    <t>2028 Proposed Percentage Change In Gas Revenue and Rates</t>
  </si>
  <si>
    <t>2029 Proposed Energy Efficiency Gas Annual Revenue Change 
 $000</t>
  </si>
  <si>
    <t>2029 Proposed Percentage Change In Gas Revenue and Rates</t>
  </si>
  <si>
    <t>2030 Proposed Energy Efficiency Gas Annual Revenue Change 
 $000</t>
  </si>
  <si>
    <t>2030 Proposed Percentage Change In Gas Revenue and Rates</t>
  </si>
  <si>
    <t>2031 Proposed Energy Efficiency Gas Annual Revenue Change 
 $000</t>
  </si>
  <si>
    <t>2031 Proposed Percentage Change In Gas Revenue and Rates</t>
  </si>
  <si>
    <t>Table 3.1 - PA 2024-2031 Funding Source Summary</t>
  </si>
  <si>
    <t>Spending Budget Request</t>
  </si>
  <si>
    <t>Electric Procurement</t>
  </si>
  <si>
    <t>% Electric</t>
  </si>
  <si>
    <t>Gas</t>
  </si>
  <si>
    <t>% Gas</t>
  </si>
  <si>
    <t>PA (IOU+CCAs+RENs ) Recovery Budget</t>
  </si>
  <si>
    <t>Total</t>
  </si>
  <si>
    <t>8 Year Funding Sources - RENs/CCAs</t>
  </si>
  <si>
    <t>Year</t>
  </si>
  <si>
    <t>PG&amp;E</t>
  </si>
  <si>
    <t>SDG&amp;E</t>
  </si>
  <si>
    <t>SCE</t>
  </si>
  <si>
    <t>SCG</t>
  </si>
  <si>
    <t>Electric $</t>
  </si>
  <si>
    <t>Gas $</t>
  </si>
  <si>
    <t>Table 3 - Budget and Cost Recovery by Funding Source</t>
  </si>
  <si>
    <t>Table 3a - PA Spending Budget Request by Funding Source</t>
  </si>
  <si>
    <t>Source is Table 4</t>
  </si>
  <si>
    <t>Source is Table 7</t>
  </si>
  <si>
    <t>PA EE Programs and EM&amp;V</t>
  </si>
  <si>
    <t>Annual PA Spending Budget Request (Program and EM&amp;V total)</t>
  </si>
  <si>
    <t>PA Spending Budget Request (PA Program and EM&amp;V + CEC AB 841)</t>
  </si>
  <si>
    <t>Table 3b - Budget by Funding Source</t>
  </si>
  <si>
    <t>Portfolio Budget (Before Carryover)</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</si>
  <si>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</si>
  <si>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</si>
  <si>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</si>
  <si>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</si>
  <si>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</si>
  <si>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</si>
  <si>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</si>
  <si>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</si>
  <si>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</si>
  <si>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</si>
  <si>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</si>
  <si>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</si>
  <si>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</si>
  <si>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</si>
  <si>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</si>
  <si>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20317 %Allocation</t>
  </si>
  <si>
    <t>Electric Procurement EE Funds</t>
  </si>
  <si>
    <t>Gas PPP Surcharge Funds</t>
  </si>
  <si>
    <t>Total Funds</t>
  </si>
  <si>
    <t>Table 3c - Revenue Requirement for Cost Recovery by Funding Source</t>
  </si>
  <si>
    <t>Authorized Funding in Rates (including  Unspent/Uncommitted Funds )</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</si>
  <si>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</si>
  <si>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</si>
  <si>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</si>
  <si>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</si>
  <si>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</si>
  <si>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</si>
  <si>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</si>
  <si>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</si>
  <si>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</si>
  <si>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</si>
  <si>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</si>
  <si>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</si>
  <si>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</si>
  <si>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</si>
  <si>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</si>
  <si>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</si>
  <si>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</si>
  <si>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</si>
  <si>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</si>
  <si>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</si>
  <si>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 xml:space="preserve">Pre-2020 </t>
  </si>
  <si>
    <t xml:space="preserve">EM&amp;V Unspent/Uncommitted Funds </t>
  </si>
  <si>
    <t>Total Unspent/Uncommitted Funds</t>
  </si>
  <si>
    <t>Notes on Table 3d</t>
  </si>
  <si>
    <t>Any actual uncommitted/unspent funds for 2023 will be trued-up in the IOU's respective electric and gas PPP annual rates advice letter for 2023.</t>
  </si>
  <si>
    <t>Demand Response</t>
  </si>
  <si>
    <t>Energy Efficiency</t>
  </si>
  <si>
    <t>Electric Demand Response Funds</t>
  </si>
  <si>
    <t>Electric Energy Efficiency Funds</t>
  </si>
  <si>
    <t>Natural Gas Public Purpose Funds</t>
  </si>
  <si>
    <t>Total Energy Efficiency Funds</t>
  </si>
  <si>
    <r>
      <t xml:space="preserve"> Program Funds - PA </t>
    </r>
    <r>
      <rPr>
        <vertAlign val="superscript"/>
        <sz val="12"/>
        <rFont val="Palatino"/>
      </rPr>
      <t>4</t>
    </r>
  </si>
  <si>
    <r>
      <t xml:space="preserve"> Program Funds - REN </t>
    </r>
    <r>
      <rPr>
        <vertAlign val="superscript"/>
        <sz val="12"/>
        <rFont val="Palatino"/>
      </rPr>
      <t>5</t>
    </r>
  </si>
  <si>
    <r>
      <t xml:space="preserve"> Program Funds - CCA </t>
    </r>
    <r>
      <rPr>
        <vertAlign val="superscript"/>
        <sz val="12"/>
        <rFont val="Palatino"/>
      </rPr>
      <t>5</t>
    </r>
  </si>
  <si>
    <r>
      <t xml:space="preserve"> EM&amp;V </t>
    </r>
    <r>
      <rPr>
        <vertAlign val="superscript"/>
        <sz val="12"/>
        <rFont val="Palatino"/>
      </rPr>
      <t>3</t>
    </r>
  </si>
  <si>
    <t>Budget Total</t>
  </si>
  <si>
    <t>Notes:</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</si>
  <si>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</si>
  <si>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</si>
  <si>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</si>
  <si>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</si>
  <si>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2024-2027</t>
  </si>
  <si>
    <t>(report budgets to the $--do not round)</t>
  </si>
  <si>
    <t>Table 4 – Budget, Spent, Unspent, Carryover Details</t>
  </si>
  <si>
    <t>Sort by Segment</t>
  </si>
  <si>
    <t>New/Existing Program #</t>
  </si>
  <si>
    <t>Discontinued Program #</t>
  </si>
  <si>
    <t>Program Name</t>
  </si>
  <si>
    <t xml:space="preserve"> Business Sector</t>
  </si>
  <si>
    <r>
      <t xml:space="preserve">Pre-2020 Unspent/Uncommitted EE Funds </t>
    </r>
    <r>
      <rPr>
        <b/>
        <vertAlign val="superscript"/>
        <sz val="10"/>
        <rFont val="Arial"/>
        <family val="2"/>
      </rPr>
      <t>6</t>
    </r>
  </si>
  <si>
    <t>2021 Authorized Budget</t>
  </si>
  <si>
    <t>2021 Forecasted Unspent/ Uncommitted Funds as of 9/30/2021</t>
  </si>
  <si>
    <t>2021 Budget Spent as of 9/30/2021</t>
  </si>
  <si>
    <t>2022 Proposed Budget</t>
  </si>
  <si>
    <t>2023 Proposed Budget</t>
  </si>
  <si>
    <t>Administrative</t>
  </si>
  <si>
    <t>Marketing/ Outreach</t>
  </si>
  <si>
    <t>Direct Implementation Non-Incentive</t>
  </si>
  <si>
    <t>Incentive/ Rebate</t>
  </si>
  <si>
    <t>2024 PA Spending Budget Request</t>
  </si>
  <si>
    <t>First Year Net KWH</t>
  </si>
  <si>
    <t>First Year Net KW</t>
  </si>
  <si>
    <t>First Year Net Therms (MM)</t>
  </si>
  <si>
    <t>First Year Net Electric CO2e</t>
  </si>
  <si>
    <t>First Year Net Gas CO2e</t>
  </si>
  <si>
    <t>Lifecycle Net KWH</t>
  </si>
  <si>
    <t>Lifecycle Net Therms (MM)</t>
  </si>
  <si>
    <t>Lifecycle Net Electric CO2e</t>
  </si>
  <si>
    <t>Lifecycle Net Gas CO2e</t>
  </si>
  <si>
    <t>Lifecycle Net CO2e from low-GWP Measures</t>
  </si>
  <si>
    <t>Incentive/Rebate</t>
  </si>
  <si>
    <t>2025 PA Spending Budget Request</t>
  </si>
  <si>
    <t>2026 PA Spending Budget Request</t>
  </si>
  <si>
    <t>2027 PA Spending Budget Request</t>
  </si>
  <si>
    <t>abc</t>
  </si>
  <si>
    <t>def</t>
  </si>
  <si>
    <t>Sw Third Party</t>
  </si>
  <si>
    <t>xyz</t>
  </si>
  <si>
    <t>ghi</t>
  </si>
  <si>
    <t>stu</t>
  </si>
  <si>
    <t>C&amp;S TYEST1</t>
  </si>
  <si>
    <t>C&amp;STEST2</t>
  </si>
  <si>
    <t>_PATEST - 4100</t>
  </si>
  <si>
    <t>non_PA TEST - 4101</t>
  </si>
  <si>
    <t>SW ME&amp;O</t>
  </si>
  <si>
    <t>PA PROGRAM TOTAL</t>
  </si>
  <si>
    <r>
      <t xml:space="preserve">EM&amp;V (PA &amp; ED Portions) Total </t>
    </r>
    <r>
      <rPr>
        <b/>
        <vertAlign val="superscript"/>
        <sz val="10"/>
        <rFont val="Arial"/>
        <family val="2"/>
      </rPr>
      <t>5</t>
    </r>
  </si>
  <si>
    <t>EM&amp;V - PA</t>
  </si>
  <si>
    <t>EM&amp;V - ED</t>
  </si>
  <si>
    <t>EM&amp;V TOTAL</t>
  </si>
  <si>
    <t>PA Program and EM&amp;V Total</t>
  </si>
  <si>
    <t>CEC AB 841 Program Budget--IOU PA only</t>
  </si>
  <si>
    <t>Applicable Annual % of difference between funding limitation &amp; 2020 EE ABAL budget 3</t>
  </si>
  <si>
    <t xml:space="preserve">IOU 2020 and Beyond Uncommitted and Unspent Carryover  Balance </t>
  </si>
  <si>
    <t>CEC AB 841 Total</t>
  </si>
  <si>
    <t xml:space="preserve">Financing Pilot Programs </t>
  </si>
  <si>
    <t>Financing Pilot Programs Total</t>
  </si>
  <si>
    <t>ME&amp;O &amp; ESA</t>
  </si>
  <si>
    <r>
      <t>ME&amp;O</t>
    </r>
    <r>
      <rPr>
        <vertAlign val="superscript"/>
        <sz val="10"/>
        <rFont val="Arial"/>
        <family val="2"/>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</si>
  <si>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</si>
  <si>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</si>
  <si>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</si>
  <si>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</si>
  <si>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t xml:space="preserve">3. </t>
    </r>
    <r>
      <rPr>
        <sz val="10"/>
        <color rgb="FF0000FF"/>
        <rFont val="Arial"/>
        <family val="2"/>
      </rPr>
      <t>Per D.21-01-xxx, percentage allocation is 70% for 2022 and 60% for 2023.  For SDG&amp;E that base for calculation is $116-80.</t>
    </r>
  </si>
  <si>
    <t>4 Add footnote on Non-EE budgeted overheads.</t>
  </si>
  <si>
    <r>
      <rPr>
        <vertAlign val="superscript"/>
        <sz val="11"/>
        <color theme="1"/>
        <rFont val="Calibri"/>
        <family val="2"/>
        <scheme val="minor"/>
      </rPr>
      <t xml:space="preserve">5 </t>
    </r>
    <r>
      <rPr>
        <sz val="11"/>
        <color theme="1"/>
        <rFont val="Calibri"/>
        <family val="2"/>
        <scheme val="minor"/>
      </rPr>
      <t xml:space="preserve">For all PAs, EM&amp;V costs only includes IOU's Total EM&amp;V budget (PA + ED).  For the IOU EM&amp;V budget it does not include REN or CCAs EM&amp;V budget. </t>
    </r>
  </si>
  <si>
    <r>
      <rPr>
        <vertAlign val="superscript"/>
        <sz val="10"/>
        <rFont val="Arial"/>
        <family val="2"/>
      </rPr>
      <t>6</t>
    </r>
    <r>
      <rPr>
        <sz val="10"/>
        <rFont val="Arial"/>
        <family val="2"/>
      </rPr>
      <t xml:space="preserve"> PAs have the option of inputting by program or by total</t>
    </r>
  </si>
  <si>
    <t>2028-2031</t>
  </si>
  <si>
    <t>Sector Name</t>
  </si>
  <si>
    <t>2028 PA Spending Budget Request</t>
  </si>
  <si>
    <t>2029 PA Spending Budget Request</t>
  </si>
  <si>
    <t>2030 PA Spending Budget Request</t>
  </si>
  <si>
    <t>2031 PA Spending Budget Request</t>
  </si>
  <si>
    <t>C&amp;S</t>
  </si>
  <si>
    <t>EM&amp;V</t>
  </si>
  <si>
    <t>PA Spending Budget Request (PA Program and EM&amp;V Total)</t>
  </si>
  <si>
    <t xml:space="preserve">Committed funds but not yet spent </t>
  </si>
  <si>
    <t>Electric Procurement Funds</t>
  </si>
  <si>
    <t>Category **</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</si>
  <si>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</si>
  <si>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</si>
  <si>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</si>
  <si>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</si>
  <si>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</si>
  <si>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</si>
  <si>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</si>
  <si>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</si>
  <si>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</si>
  <si>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</si>
  <si>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</si>
  <si>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</si>
  <si>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</si>
  <si>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</si>
  <si>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</si>
  <si>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</si>
  <si>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</si>
  <si>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</si>
  <si>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</si>
  <si>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</si>
  <si>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For Non-IOU PAs: complete on the EM&amp;V and REN/CCA; provide information to your IOU partner for the IOUs share of the commitment.</t>
  </si>
  <si>
    <t>Contract Options</t>
  </si>
  <si>
    <t>Extend/Renew</t>
  </si>
  <si>
    <t>Table 6 - Statewide Programs (Identifcal For All IOUs)</t>
  </si>
  <si>
    <t>Rebid</t>
  </si>
  <si>
    <t>(Col D)*(IOU 'Electric Proportional Share' from INPUT TABLE) +
[(1-Col D)*(IOU 'Gas Proportional Share' from INPUT TABLE)]</t>
  </si>
  <si>
    <t>Col D</t>
  </si>
  <si>
    <t>Col E</t>
  </si>
  <si>
    <t>Col F</t>
  </si>
  <si>
    <t>Col G</t>
  </si>
  <si>
    <t xml:space="preserve">Statewide Program* </t>
  </si>
  <si>
    <t>Program Segement</t>
  </si>
  <si>
    <t>Lead IOU</t>
  </si>
  <si>
    <r>
      <t xml:space="preserve">2021 Program Contract Budget
</t>
    </r>
    <r>
      <rPr>
        <b/>
        <sz val="10"/>
        <rFont val="Calibri"/>
        <family val="2"/>
        <scheme val="minor"/>
      </rPr>
      <t>(Total for all IOUs)**</t>
    </r>
  </si>
  <si>
    <r>
      <t xml:space="preserve">2022 Program Contract Budget
</t>
    </r>
    <r>
      <rPr>
        <b/>
        <sz val="10"/>
        <rFont val="Calibri"/>
        <family val="2"/>
        <scheme val="minor"/>
      </rPr>
      <t>(Total for all IOUs)**</t>
    </r>
  </si>
  <si>
    <r>
      <t xml:space="preserve">2023 Program Contract Budget
</t>
    </r>
    <r>
      <rPr>
        <b/>
        <sz val="10"/>
        <rFont val="Calibri"/>
        <family val="2"/>
        <scheme val="minor"/>
      </rPr>
      <t>(Total for all IOUs)**</t>
    </r>
  </si>
  <si>
    <r>
      <t xml:space="preserve">2024 Program Contract Budget
</t>
    </r>
    <r>
      <rPr>
        <b/>
        <sz val="10"/>
        <rFont val="Calibri"/>
        <family val="2"/>
        <scheme val="minor"/>
      </rPr>
      <t>(Total for all IOUs)**</t>
    </r>
  </si>
  <si>
    <r>
      <t xml:space="preserve">2025 Program Contract Budget
</t>
    </r>
    <r>
      <rPr>
        <b/>
        <sz val="10"/>
        <rFont val="Calibri"/>
        <family val="2"/>
        <scheme val="minor"/>
      </rPr>
      <t>(Total for all IOUs)**</t>
    </r>
  </si>
  <si>
    <r>
      <t xml:space="preserve">2026 Program Contract Budget
</t>
    </r>
    <r>
      <rPr>
        <b/>
        <sz val="10"/>
        <rFont val="Calibri"/>
        <family val="2"/>
        <scheme val="minor"/>
      </rPr>
      <t>(Total for all IOUs)**</t>
    </r>
  </si>
  <si>
    <r>
      <t xml:space="preserve">2027 Program Contract Budget
</t>
    </r>
    <r>
      <rPr>
        <b/>
        <sz val="10"/>
        <rFont val="Calibri"/>
        <family val="2"/>
        <scheme val="minor"/>
      </rPr>
      <t>(Total for all IOUs)**</t>
    </r>
  </si>
  <si>
    <r>
      <t xml:space="preserve">Initial (Expected or Actual) Contract Execution Date
</t>
    </r>
    <r>
      <rPr>
        <b/>
        <sz val="10"/>
        <rFont val="Calibri"/>
        <family val="2"/>
        <scheme val="minor"/>
      </rPr>
      <t>(MM/YYYY)***</t>
    </r>
  </si>
  <si>
    <t>Expected Contract End Date (MM/YYYY)</t>
  </si>
  <si>
    <t>Expect to Extend/Renew, or Rebid contract?</t>
  </si>
  <si>
    <t>Percent Electric</t>
  </si>
  <si>
    <r>
      <t xml:space="preserve">Combined (Electric &amp; Gas) Proportional Contribution to Contract Cost per Load-Share
</t>
    </r>
    <r>
      <rPr>
        <sz val="11"/>
        <rFont val="Calibri"/>
        <family val="2"/>
        <scheme val="minor"/>
      </rPr>
      <t>(Either as reflected in co-funding agreement, or expected in co-funding agreement. Funding share may be within +/-20% of Target per formula in row 1 above)</t>
    </r>
  </si>
  <si>
    <t>Total Contract Expenditures 2018-2021 **</t>
  </si>
  <si>
    <r>
      <t>Total IOU Administrative Expenditures 2018-2021</t>
    </r>
    <r>
      <rPr>
        <b/>
        <vertAlign val="superscript"/>
        <sz val="12"/>
        <rFont val="Calibri"/>
        <family val="2"/>
        <scheme val="minor"/>
      </rPr>
      <t>A</t>
    </r>
  </si>
  <si>
    <r>
      <t>2022 IOU Administrative Budget</t>
    </r>
    <r>
      <rPr>
        <b/>
        <vertAlign val="superscript"/>
        <sz val="12"/>
        <rFont val="Calibri"/>
        <family val="2"/>
        <scheme val="minor"/>
      </rPr>
      <t>A</t>
    </r>
  </si>
  <si>
    <r>
      <t>2023 IOU Administrative Budget</t>
    </r>
    <r>
      <rPr>
        <b/>
        <vertAlign val="superscript"/>
        <sz val="12"/>
        <rFont val="Calibri"/>
        <family val="2"/>
        <scheme val="minor"/>
      </rPr>
      <t>A</t>
    </r>
  </si>
  <si>
    <r>
      <t>2024 IOU Administrative Budget</t>
    </r>
    <r>
      <rPr>
        <b/>
        <vertAlign val="superscript"/>
        <sz val="12"/>
        <rFont val="Calibri"/>
        <family val="2"/>
        <scheme val="minor"/>
      </rPr>
      <t>A</t>
    </r>
  </si>
  <si>
    <r>
      <t>2025 IOU Administrative Budget</t>
    </r>
    <r>
      <rPr>
        <b/>
        <vertAlign val="superscript"/>
        <sz val="12"/>
        <rFont val="Calibri"/>
        <family val="2"/>
        <scheme val="minor"/>
      </rPr>
      <t>A</t>
    </r>
  </si>
  <si>
    <r>
      <t>2026 IOU Administrative Budget</t>
    </r>
    <r>
      <rPr>
        <b/>
        <vertAlign val="superscript"/>
        <sz val="12"/>
        <rFont val="Calibri"/>
        <family val="2"/>
        <scheme val="minor"/>
      </rPr>
      <t>A</t>
    </r>
  </si>
  <si>
    <r>
      <t>2027 IOU Administrative Budget</t>
    </r>
    <r>
      <rPr>
        <b/>
        <vertAlign val="superscript"/>
        <sz val="12"/>
        <rFont val="Calibri"/>
        <family val="2"/>
        <scheme val="minor"/>
      </rPr>
      <t>A</t>
    </r>
  </si>
  <si>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</si>
  <si>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</si>
  <si>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</si>
  <si>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</si>
  <si>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</si>
  <si>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</si>
  <si>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</si>
  <si>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</si>
  <si>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</si>
  <si>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</si>
  <si>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</si>
  <si>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</si>
  <si>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</si>
  <si>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</si>
  <si>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</si>
  <si>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</si>
  <si>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</si>
  <si>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r>
      <t xml:space="preserve">**The contract budget  or signed contract amount </t>
    </r>
    <r>
      <rPr>
        <b/>
        <sz val="12"/>
        <rFont val="Calibri"/>
        <family val="2"/>
        <scheme val="minor"/>
      </rPr>
      <t>for a given year</t>
    </r>
    <r>
      <rPr>
        <sz val="12"/>
        <rFont val="Calibri"/>
        <family val="2"/>
        <scheme val="minor"/>
      </rPr>
      <t xml:space="preserve"> accounts for the anticipated launch date of the program. </t>
    </r>
    <r>
      <rPr>
        <b/>
        <sz val="12"/>
        <rFont val="Calibri"/>
        <family val="2"/>
        <scheme val="minor"/>
      </rPr>
      <t>Program contract budgets reflect third party implementation contract values and expenditures.</t>
    </r>
    <r>
      <rPr>
        <sz val="12"/>
        <rFont val="Calibri"/>
        <family val="2"/>
        <scheme val="minor"/>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</si>
  <si>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</si>
  <si>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</si>
  <si>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</si>
  <si>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</si>
  <si>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</si>
  <si>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</si>
  <si>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</si>
  <si>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</si>
  <si>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</si>
  <si>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</si>
  <si>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</si>
  <si>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</si>
  <si>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</si>
  <si>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</si>
  <si>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</si>
  <si>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</si>
  <si>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</si>
  <si>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</si>
  <si>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 xml:space="preserve">Table 7.1 - PA 2024-2031 Budget Savings By Segment </t>
  </si>
  <si>
    <t>Segment</t>
  </si>
  <si>
    <t>Requested Budget</t>
  </si>
  <si>
    <t>TSB</t>
  </si>
  <si>
    <t>TRC</t>
  </si>
  <si>
    <t>PAC</t>
  </si>
  <si>
    <t>kWh</t>
  </si>
  <si>
    <t>kW</t>
  </si>
  <si>
    <t>Therms (MM)</t>
  </si>
  <si>
    <t>First Year Net Elec CO2e</t>
  </si>
  <si>
    <t>TOTAL Portfolio</t>
  </si>
  <si>
    <t>8-Yr Total</t>
  </si>
  <si>
    <t xml:space="preserve">Table 7.2 - PA 2024-2031 Budget Savings By Sector </t>
  </si>
  <si>
    <t>Sector</t>
  </si>
  <si>
    <t>Codes &amp; Stds</t>
  </si>
  <si>
    <t>Table 7.3 - PA 2024-2031 Budget Savings By Sector and Segment</t>
  </si>
  <si>
    <r>
      <rPr>
        <sz val="11"/>
        <color rgb="FF00B050"/>
        <rFont val="Calibri"/>
        <family val="2"/>
        <scheme val="minor"/>
      </rPr>
      <t>Calculate TSB for all sectors,</t>
    </r>
    <r>
      <rPr>
        <sz val="11"/>
        <color rgb="FFFF0000"/>
        <rFont val="Calibri"/>
        <family val="2"/>
        <scheme val="minor"/>
      </rPr>
      <t xml:space="preserve"> include GHG</t>
    </r>
  </si>
  <si>
    <t xml:space="preserve"> PY2024 FORECAST ENERGY SAVINGS (Net)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</si>
  <si>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</si>
  <si>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</si>
  <si>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</si>
  <si>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</si>
  <si>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</si>
  <si>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</si>
  <si>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</si>
  <si>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</si>
  <si>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2024 Budget</t>
  </si>
  <si>
    <t>PA forecast kWh</t>
  </si>
  <si>
    <t>PA forecast kW</t>
  </si>
  <si>
    <t>PA forecast therms (MM)</t>
  </si>
  <si>
    <t>Program Year (PY) 2025 Budget</t>
  </si>
  <si>
    <t>Program Year (PY) 2026 Budget</t>
  </si>
  <si>
    <t>Program Year (PY) 2027 Budget</t>
  </si>
  <si>
    <t>Program Year (PY) 2028 Budget</t>
  </si>
  <si>
    <t>Program Year (PY) 2029 Budget</t>
  </si>
  <si>
    <t>Program Year (PY) 2030 Budget</t>
  </si>
  <si>
    <t>Program Year (PY) 2031 Budget</t>
  </si>
  <si>
    <t>Row Notes--Delete for Final Submittal</t>
  </si>
  <si>
    <t xml:space="preserve">DO NOT CHANGE ANYTHING ON THE TABLE TO ALLOW ED TO MATCH ALL ENTIRES ON </t>
  </si>
  <si>
    <t>THE TABLES ACROSS ALL PAs.</t>
  </si>
  <si>
    <t>PA Subtotal (does not include ESA budget and savings)</t>
  </si>
  <si>
    <t>Do not include ESA budget</t>
  </si>
  <si>
    <t>Forecasted Total System Benefit (TSB)</t>
  </si>
  <si>
    <t>Informational Only (D.21-05-031, p.53)</t>
  </si>
  <si>
    <t>Forecasted Total Resource Cost (TRC)</t>
  </si>
  <si>
    <t>We will also require the program administrators to show the TRC and program administrator cost (PAC) ratios for all segments of the portfolio, separately and combined, including separately showing the portfolio cost-effectiveness with and without the C&amp;S segment of the portfolio. The 1.0 TRC threshold requirement applies to the resource acquisition portion of the portfolio without consideration of Codes and Standards programs. Cost-effectiveness ratios shall also be calculated on only the resource acquisition portion of the portfolio, and must exceed 1.0 on a forecast basis.   (D.21-05-031, p.22 &amp; 53)</t>
  </si>
  <si>
    <t>Portfolio</t>
  </si>
  <si>
    <t>CPUC Savings Goal ( w/o C&amp;S)</t>
  </si>
  <si>
    <t>Forecast savings as % of CPUC Savings Goal (w/o C&amp;S)</t>
  </si>
  <si>
    <r>
      <t xml:space="preserve">Total EM&amp;V </t>
    </r>
    <r>
      <rPr>
        <b/>
        <vertAlign val="superscript"/>
        <sz val="11"/>
        <rFont val="Calibri"/>
        <family val="2"/>
        <scheme val="minor"/>
      </rPr>
      <t>7</t>
    </r>
    <r>
      <rPr>
        <b/>
        <sz val="11"/>
        <rFont val="Calibri"/>
        <family val="2"/>
        <scheme val="minor"/>
      </rPr>
      <t xml:space="preserve"> </t>
    </r>
  </si>
  <si>
    <t>This is 4% of PA PY Spending Budget Request  Row 9.</t>
  </si>
  <si>
    <t>8a</t>
  </si>
  <si>
    <t>PA EM&amp;V</t>
  </si>
  <si>
    <t>Pulls from Table 4, EM&amp;V - PA section</t>
  </si>
  <si>
    <t>8b</t>
  </si>
  <si>
    <t>ED EM&amp;V</t>
  </si>
  <si>
    <t>Forecasted Portfolio Administrator Cost (PAC)</t>
  </si>
  <si>
    <t>Forecasted Ratepayer Impact Measure (RIM)</t>
  </si>
  <si>
    <t>Codes and Standards</t>
  </si>
  <si>
    <r>
      <t>PA Spending Budget Request</t>
    </r>
    <r>
      <rPr>
        <b/>
        <vertAlign val="superscript"/>
        <sz val="11"/>
        <rFont val="Calibri"/>
        <family val="2"/>
        <scheme val="minor"/>
      </rPr>
      <t>1</t>
    </r>
  </si>
  <si>
    <t>Line 4 + Line 7 + Line 8</t>
  </si>
  <si>
    <r>
      <t>(LESS) PA Pre-2020 Uncommitted and Unspent Carryover  Balance</t>
    </r>
    <r>
      <rPr>
        <b/>
        <vertAlign val="superscript"/>
        <sz val="11"/>
        <rFont val="Calibri"/>
        <family val="2"/>
        <scheme val="minor"/>
      </rPr>
      <t>2</t>
    </r>
  </si>
  <si>
    <t>Applies only to pre-2020 uncommitted &amp; unspent funds consistent with D.21-01-004.</t>
  </si>
  <si>
    <r>
      <t xml:space="preserve">PA Revenue Requirement Request (Cost Recovery) </t>
    </r>
    <r>
      <rPr>
        <b/>
        <vertAlign val="superscript"/>
        <sz val="11"/>
        <rFont val="Calibri"/>
        <family val="2"/>
        <scheme val="minor"/>
      </rPr>
      <t>5</t>
    </r>
  </si>
  <si>
    <t>Line 9 - Line 10 + Line 12</t>
  </si>
  <si>
    <t>% of Equity and Market Support Program Budgets to PA Spending Budget Request (not to Exceed 30%)</t>
  </si>
  <si>
    <t>PA Authorized Budget Cap (D.18-05-041)</t>
  </si>
  <si>
    <t>As approved by D.18-05-041 and requested in BP application.</t>
  </si>
  <si>
    <t>ONLY IOU COMPLETES THIS SECTION - For CCA &amp; RENS in IOU Service Territory Only</t>
  </si>
  <si>
    <t>For IOU use only.  CCAs and RENs should only be for the portion that belongs to that specific IOU. Information Source are RENs.</t>
  </si>
  <si>
    <t>REN  Budget Recovery Request</t>
  </si>
  <si>
    <t>Sum of all RENs.  If there are new RENS, they will be added to the list. All IOUs will report the same list.</t>
  </si>
  <si>
    <t>13a</t>
  </si>
  <si>
    <t xml:space="preserve">   BayREN  PY Budget Recovery Request  (excl. REN Uncommitted/Unspent Carryover)</t>
  </si>
  <si>
    <t>If not applicable put $0</t>
  </si>
  <si>
    <t>13b</t>
  </si>
  <si>
    <t>13c</t>
  </si>
  <si>
    <t>13d</t>
  </si>
  <si>
    <t>CCA  Budget Recovery Request</t>
  </si>
  <si>
    <t>For IOU use only.  CCAs and RENs should only be for the portion that belongs to that specific IOU. Information Source are  CCAs.</t>
  </si>
  <si>
    <t>14a</t>
  </si>
  <si>
    <t>14b</t>
  </si>
  <si>
    <t>14c</t>
  </si>
  <si>
    <t xml:space="preserve">   Redwood Coast Energy Authority (excl. REN Uncommitted/Unspent Carryover)</t>
  </si>
  <si>
    <t>14d</t>
  </si>
  <si>
    <t xml:space="preserve">   San Jose Clean Energy (excl. REN Uncommitted/Unspent Carryover)</t>
  </si>
  <si>
    <r>
      <rPr>
        <b/>
        <sz val="14"/>
        <rFont val="Calibri"/>
        <family val="2"/>
        <scheme val="minor"/>
      </rPr>
      <t>Total</t>
    </r>
    <r>
      <rPr>
        <b/>
        <sz val="11"/>
        <rFont val="Calibri"/>
        <family val="2"/>
        <scheme val="minor"/>
      </rPr>
      <t xml:space="preserve"> PA  (IOU+CCAs+RENs ) Recovery Budget</t>
    </r>
    <r>
      <rPr>
        <b/>
        <vertAlign val="superscript"/>
        <sz val="11"/>
        <rFont val="Calibri"/>
        <family val="2"/>
        <scheme val="minor"/>
      </rPr>
      <t>6</t>
    </r>
  </si>
  <si>
    <t>Total amount to be requested in IOU's PPP advice letter for their programs, RENs and CCAs in their service territory, Line 15+ Line 21 + Line 22.  For RENS &amp; CCAs, this should equal line 15.</t>
  </si>
  <si>
    <r>
      <rPr>
        <b/>
        <vertAlign val="superscript"/>
        <sz val="11"/>
        <color theme="1"/>
        <rFont val="Calibri"/>
        <family val="2"/>
        <scheme val="minor"/>
      </rPr>
      <t xml:space="preserve">1 </t>
    </r>
    <r>
      <rPr>
        <b/>
        <sz val="11"/>
        <color theme="1"/>
        <rFont val="Calibri"/>
        <family val="2"/>
        <scheme val="minor"/>
      </rPr>
      <t>This is the IOU's requested EE Portfolio budget.  This is the budget  by which the  Statewide Program compliance budget requirement of 25% will be measured.</t>
    </r>
  </si>
  <si>
    <r>
      <rPr>
        <b/>
        <vertAlign val="superscript"/>
        <sz val="11"/>
        <color theme="1"/>
        <rFont val="Calibri"/>
        <family val="2"/>
        <scheme val="minor"/>
      </rPr>
      <t xml:space="preserve">2 </t>
    </r>
    <r>
      <rPr>
        <b/>
        <sz val="11"/>
        <color theme="1"/>
        <rFont val="Calibri"/>
        <family val="2"/>
        <scheme val="minor"/>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</si>
  <si>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family val="2"/>
        <scheme val="minor"/>
      </rPr>
      <t>3</t>
    </r>
    <r>
      <rPr>
        <b/>
        <sz val="11"/>
        <color theme="1"/>
        <rFont val="Calibri"/>
        <family val="2"/>
        <scheme val="minor"/>
      </rPr>
      <t xml:space="preserve"> See D.21-01-004 Tables 2 (2022) and 3 (2022)</t>
    </r>
  </si>
  <si>
    <r>
      <rPr>
        <b/>
        <vertAlign val="superscript"/>
        <sz val="11"/>
        <color theme="1"/>
        <rFont val="Calibri"/>
        <family val="2"/>
        <scheme val="minor"/>
      </rPr>
      <t>4</t>
    </r>
    <r>
      <rPr>
        <b/>
        <sz val="11"/>
        <color theme="1"/>
        <rFont val="Calibri"/>
        <family val="2"/>
        <scheme val="minor"/>
      </rPr>
      <t xml:space="preserve"> Because each ABAL is filed in Q3, this unspent uncommitted amount will be an estimate for the year in which the ABAL is filed. </t>
    </r>
  </si>
  <si>
    <r>
      <rPr>
        <b/>
        <vertAlign val="superscript"/>
        <sz val="11"/>
        <color theme="1"/>
        <rFont val="Calibri"/>
        <family val="2"/>
        <scheme val="minor"/>
      </rPr>
      <t xml:space="preserve">5 </t>
    </r>
    <r>
      <rPr>
        <b/>
        <sz val="11"/>
        <color theme="1"/>
        <rFont val="Calibri"/>
        <family val="2"/>
        <scheme val="minor"/>
      </rPr>
      <t>The amount of funds to be collected (cost recovery) for the PA EE Program Year = Line 9 - Line 10 + Line 12</t>
    </r>
  </si>
  <si>
    <r>
      <rPr>
        <b/>
        <vertAlign val="superscript"/>
        <sz val="11"/>
        <color theme="1"/>
        <rFont val="Calibri"/>
        <family val="2"/>
        <scheme val="minor"/>
      </rPr>
      <t xml:space="preserve">6 </t>
    </r>
    <r>
      <rPr>
        <b/>
        <sz val="11"/>
        <color theme="1"/>
        <rFont val="Calibri"/>
        <family val="2"/>
        <scheme val="minor"/>
      </rPr>
      <t>Total amount to be requested in IOU's PPP advice letter for their programs, RENs and CCAs in their service territory, Line 15+ Line 21 + Line 22</t>
    </r>
  </si>
  <si>
    <r>
      <rPr>
        <b/>
        <vertAlign val="superscript"/>
        <sz val="11"/>
        <color theme="1"/>
        <rFont val="Calibri"/>
        <family val="2"/>
        <scheme val="minor"/>
      </rPr>
      <t xml:space="preserve">7 </t>
    </r>
    <r>
      <rPr>
        <b/>
        <sz val="11"/>
        <color theme="1"/>
        <rFont val="Calibri"/>
        <family val="2"/>
        <scheme val="minor"/>
      </rPr>
      <t>For IOUs, EM&amp;V costs only includes IOU's Total EM&amp;V budget (PA + ED) and does not include REN or CCAs EM&amp;V budget. For RENs &amp; CCAs, include EM&amp;V-PA Budget and EM&amp;V-ED = $0 .</t>
    </r>
  </si>
  <si>
    <t>Table 8 - Caps &amp; Targets</t>
  </si>
  <si>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</si>
  <si>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</si>
  <si>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</si>
  <si>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</si>
  <si>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Expenditures</t>
  </si>
  <si>
    <t>Cap &amp; Target Performance</t>
  </si>
  <si>
    <t>Budget Category</t>
  </si>
  <si>
    <r>
      <t xml:space="preserve">Non-Third Party Qualifying Costs 
</t>
    </r>
    <r>
      <rPr>
        <sz val="10"/>
        <rFont val="Arial"/>
        <family val="2"/>
      </rPr>
      <t>(including PA costs and old-definition 3P/GP contracts that don't meet the new definition)</t>
    </r>
  </si>
  <si>
    <r>
      <t xml:space="preserve">Third Party Qualifying Costs </t>
    </r>
    <r>
      <rPr>
        <b/>
        <vertAlign val="superscript"/>
        <sz val="10"/>
        <rFont val="Arial"/>
        <family val="2"/>
      </rPr>
      <t>2</t>
    </r>
    <r>
      <rPr>
        <b/>
        <sz val="10"/>
        <rFont val="Arial"/>
        <family val="2"/>
      </rPr>
      <t xml:space="preserve"> 
</t>
    </r>
    <r>
      <rPr>
        <sz val="10"/>
        <rFont val="Arial"/>
        <family val="2"/>
      </rPr>
      <t>(Local SW, CEC &amp; AB 841)</t>
    </r>
  </si>
  <si>
    <t>Total Portfolio</t>
  </si>
  <si>
    <r>
      <t xml:space="preserve">Percent of Budget </t>
    </r>
    <r>
      <rPr>
        <b/>
        <vertAlign val="superscript"/>
        <sz val="9"/>
        <rFont val="Arial"/>
        <family val="2"/>
      </rPr>
      <t>8</t>
    </r>
  </si>
  <si>
    <t>Cap %</t>
  </si>
  <si>
    <t>Target %</t>
  </si>
  <si>
    <r>
      <t xml:space="preserve">Third Party Qualifying Costs </t>
    </r>
    <r>
      <rPr>
        <b/>
        <vertAlign val="superscript"/>
        <sz val="10"/>
        <rFont val="Arial"/>
        <family val="2"/>
      </rPr>
      <t>2</t>
    </r>
    <r>
      <rPr>
        <b/>
        <sz val="10"/>
        <rFont val="Arial"/>
        <family val="2"/>
      </rPr>
      <t xml:space="preserve"> 
</t>
    </r>
    <r>
      <rPr>
        <sz val="10"/>
        <rFont val="Arial"/>
        <family val="2"/>
      </rPr>
      <t>(including SW)</t>
    </r>
  </si>
  <si>
    <t>Administrative Costs</t>
  </si>
  <si>
    <r>
      <t>PA</t>
    </r>
    <r>
      <rPr>
        <vertAlign val="superscript"/>
        <sz val="12"/>
        <rFont val="Arial"/>
        <family val="2"/>
      </rPr>
      <t xml:space="preserve"> 1</t>
    </r>
  </si>
  <si>
    <r>
      <t xml:space="preserve">Non-PA Third Party &amp; Partnership </t>
    </r>
    <r>
      <rPr>
        <vertAlign val="superscript"/>
        <sz val="12"/>
        <rFont val="Arial"/>
        <family val="2"/>
      </rPr>
      <t>2</t>
    </r>
  </si>
  <si>
    <r>
      <t xml:space="preserve">PA &amp; Non-PA Target Exempt Programs </t>
    </r>
    <r>
      <rPr>
        <vertAlign val="superscript"/>
        <sz val="12"/>
        <rFont val="Arial"/>
        <family val="2"/>
      </rPr>
      <t>3</t>
    </r>
  </si>
  <si>
    <r>
      <t>Marketing and Outreach Costs</t>
    </r>
    <r>
      <rPr>
        <b/>
        <vertAlign val="superscript"/>
        <sz val="12"/>
        <rFont val="Arial"/>
        <family val="2"/>
      </rPr>
      <t xml:space="preserve"> 4</t>
    </r>
  </si>
  <si>
    <t>Marketing &amp; Outreach</t>
  </si>
  <si>
    <r>
      <t xml:space="preserve">Statewide Marketing &amp; Outreach </t>
    </r>
    <r>
      <rPr>
        <vertAlign val="superscript"/>
        <sz val="12"/>
        <rFont val="Arial"/>
        <family val="2"/>
      </rPr>
      <t>5</t>
    </r>
  </si>
  <si>
    <t xml:space="preserve">Direct Implementation Costs </t>
  </si>
  <si>
    <t xml:space="preserve">Direct Implementation (Incentives and Rebates) </t>
  </si>
  <si>
    <t>Direct Implementation (Non Incentives and Non Rebates)</t>
  </si>
  <si>
    <r>
      <t>Direct Implementation Target Exempt Programs (Non Incentives and Non Rebates)</t>
    </r>
    <r>
      <rPr>
        <vertAlign val="superscript"/>
        <sz val="12"/>
        <rFont val="Arial"/>
        <family val="2"/>
      </rPr>
      <t xml:space="preserve"> 3</t>
    </r>
  </si>
  <si>
    <r>
      <t xml:space="preserve">EM&amp;V Costs (PA and Energy Division) </t>
    </r>
    <r>
      <rPr>
        <b/>
        <vertAlign val="superscript"/>
        <sz val="12"/>
        <rFont val="Arial"/>
        <family val="2"/>
      </rPr>
      <t>6,7</t>
    </r>
  </si>
  <si>
    <t>12a</t>
  </si>
  <si>
    <t>12b</t>
  </si>
  <si>
    <r>
      <t xml:space="preserve">Total Portfolio Budget (includes PA Program and EM&amp;V Budget + SW ME&amp;O) </t>
    </r>
    <r>
      <rPr>
        <b/>
        <vertAlign val="superscript"/>
        <sz val="12"/>
        <rFont val="Arial"/>
        <family val="2"/>
      </rPr>
      <t>8</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</si>
  <si>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</si>
  <si>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</si>
  <si>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</si>
  <si>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</si>
  <si>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t xml:space="preserve">5.  Statewide ME&amp;O budgets for October 2019 through 2021 were requested in Advice Letter </t>
    </r>
    <r>
      <rPr>
        <sz val="12"/>
        <color rgb="FF0000FF"/>
        <rFont val="Arial"/>
        <family val="2"/>
      </rPr>
      <t>4098-G/5544-E</t>
    </r>
    <r>
      <rPr>
        <sz val="12"/>
        <rFont val="Arial"/>
        <family val="2"/>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</si>
  <si>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</si>
  <si>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t xml:space="preserve">7.  The EM&amp;V percentage is based on PA's total portfolio budget </t>
    </r>
    <r>
      <rPr>
        <sz val="12"/>
        <color rgb="FF0000FF"/>
        <rFont val="Arial"/>
        <family val="2"/>
      </rPr>
      <t>of $X, wh</t>
    </r>
    <r>
      <rPr>
        <sz val="12"/>
        <rFont val="Arial"/>
        <family val="2"/>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</si>
  <si>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</si>
  <si>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t>10. IOU PA's percentage for Third-Party Implementer Contracts uses $X as its denominator, which is IOU PA Subtotal including EM&amp;V, but excluding SWME&amp;O, REN, and CCA. This is the Total in line 13 15, minus SWME&amp;O in line 7.</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</si>
  <si>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</si>
  <si>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</si>
  <si>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</si>
  <si>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</si>
  <si>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</si>
  <si>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</si>
  <si>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</si>
  <si>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</si>
  <si>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</si>
  <si>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</si>
  <si>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</si>
  <si>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</si>
  <si>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</si>
  <si>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</si>
  <si>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</si>
  <si>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</si>
  <si>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</si>
  <si>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</si>
  <si>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</si>
  <si>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</si>
  <si>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</si>
  <si>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</si>
  <si>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</si>
  <si>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</si>
  <si>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</si>
  <si>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</si>
  <si>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</si>
  <si>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</si>
  <si>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</si>
  <si>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</si>
  <si>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</si>
  <si>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</si>
  <si>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</si>
  <si>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</si>
  <si>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</si>
  <si>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</si>
  <si>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</si>
  <si>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</si>
  <si>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</si>
  <si>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</si>
  <si>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</si>
  <si>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</si>
  <si>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</si>
  <si>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</si>
  <si>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</si>
  <si>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</si>
  <si>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</si>
  <si>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</si>
  <si>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</si>
  <si>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</si>
  <si>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</si>
  <si>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</si>
  <si>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</si>
  <si>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</si>
  <si>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</si>
  <si>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</si>
  <si>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</si>
  <si>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</si>
  <si>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</si>
  <si>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</si>
  <si>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SUMMARY</t>
  </si>
  <si>
    <t>2024 EE Portfolio Budget</t>
  </si>
  <si>
    <t>2025 EE Portfolio Budget</t>
  </si>
  <si>
    <t>2026 EE Portfolio Budget</t>
  </si>
  <si>
    <t>2027 EE Portfolio Budget</t>
  </si>
  <si>
    <t>2024 EE Portfolio Forecasted Savings</t>
  </si>
  <si>
    <t>2025 EE Portfolio Forecasted Savings</t>
  </si>
  <si>
    <t>2026 EE Portfolio Forecasted Savings</t>
  </si>
  <si>
    <t>2027 EE Portfolio Forecasted Savings</t>
  </si>
  <si>
    <t>Labor</t>
  </si>
  <si>
    <t>Non-Labor (excl. Incentives)</t>
  </si>
  <si>
    <t>KWH</t>
  </si>
  <si>
    <t>KW</t>
  </si>
  <si>
    <t>MTHERMS</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</si>
  <si>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</si>
  <si>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</si>
  <si>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</si>
  <si>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</si>
  <si>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</si>
  <si>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</si>
  <si>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</si>
  <si>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PORTFOLIO STAFFING</t>
  </si>
  <si>
    <t>Functional Group</t>
  </si>
  <si>
    <t>2022 EE Portfolio FTE (2)</t>
  </si>
  <si>
    <t>2023 EE Portfolio FTE (2)</t>
  </si>
  <si>
    <t>2024 EE Portfolio FTE (2)</t>
  </si>
  <si>
    <t>2025 EE Portfolio FTE (2)</t>
  </si>
  <si>
    <t>2026 EE Portfolio FTE (2)</t>
  </si>
  <si>
    <t>2027 EE Portfolio FTE (2)</t>
  </si>
  <si>
    <t>Program Management</t>
  </si>
  <si>
    <t>Customer Application/Rebate/Incentive Processing</t>
  </si>
  <si>
    <t>Customer Project Inspections</t>
  </si>
  <si>
    <t>Portfolio Analytics (1)</t>
  </si>
  <si>
    <t>ME&amp;O (Local)</t>
  </si>
  <si>
    <t>(1) SDG&amp;E does not have a Portfolio Analytics group.  Each group performs their own analytics.</t>
  </si>
  <si>
    <t>(2) FTE is equal to productive labor of 1788 hour per year.</t>
  </si>
  <si>
    <t>RESIDENTIAL BUDGET DETAIL</t>
  </si>
  <si>
    <t>Cost Element</t>
  </si>
  <si>
    <t>2022 EE Portfolio Budget</t>
  </si>
  <si>
    <t>2023EE Portfolio Budget</t>
  </si>
  <si>
    <t>Labor(1)</t>
  </si>
  <si>
    <t>Engineering services</t>
  </si>
  <si>
    <t>Labor Total</t>
  </si>
  <si>
    <t>Non-Labor</t>
  </si>
  <si>
    <r>
      <t xml:space="preserve">Third-Party Implementer </t>
    </r>
    <r>
      <rPr>
        <sz val="11"/>
        <rFont val="Calibri"/>
        <family val="2"/>
        <scheme val="minor"/>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</si>
  <si>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</si>
  <si>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</si>
  <si>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</si>
  <si>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</si>
  <si>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</si>
  <si>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</si>
  <si>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</si>
  <si>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</si>
  <si>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</si>
  <si>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</si>
  <si>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</si>
  <si>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</si>
  <si>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</si>
  <si>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</si>
  <si>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</si>
  <si>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</si>
  <si>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</si>
  <si>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</si>
  <si>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</si>
  <si>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</si>
  <si>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</si>
  <si>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</si>
  <si>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</si>
  <si>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</si>
  <si>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</si>
  <si>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2023 EE Portfolio Budget</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</si>
  <si>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</si>
  <si>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</si>
  <si>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</si>
  <si>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</si>
  <si>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Industrial Total (5)</t>
  </si>
  <si>
    <t>AGRICULTURAL BUDGET DETAIL</t>
  </si>
  <si>
    <t>Agricultural Total (5)</t>
  </si>
  <si>
    <t>PUBLIC SECTOR BUDGET DETAIL</t>
  </si>
  <si>
    <t>Public Sector</t>
  </si>
  <si>
    <t>Public Sector Total (5)</t>
  </si>
  <si>
    <t>CROSS -CUTTING BUDGET DETAIL</t>
  </si>
  <si>
    <t>Cross-Cutting</t>
  </si>
  <si>
    <t>Cross-Cutting Total (5)</t>
  </si>
  <si>
    <t>BP Metrics</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</si>
  <si>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</si>
  <si>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</si>
  <si>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</si>
  <si>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</si>
  <si>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</si>
  <si>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</si>
  <si>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</si>
  <si>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</si>
  <si>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</si>
  <si>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</si>
  <si>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</si>
  <si>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</si>
  <si>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</si>
  <si>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</si>
  <si>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</si>
  <si>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</si>
  <si>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</si>
  <si>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</si>
  <si>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</si>
  <si>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</si>
  <si>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</si>
  <si>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</si>
  <si>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</si>
  <si>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</si>
  <si>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Target 2021- 2023 Cumulative</t>
  </si>
  <si>
    <t>Target 2024</t>
  </si>
  <si>
    <t xml:space="preserve"> Target 2025</t>
  </si>
  <si>
    <t xml:space="preserve"> Target 2026</t>
  </si>
  <si>
    <t xml:space="preserve"> Target 2027</t>
  </si>
  <si>
    <t>Methodology</t>
  </si>
  <si>
    <t>Key Definitions</t>
  </si>
  <si>
    <t xml:space="preserve">Proxy Explanation
</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</si>
  <si>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</si>
  <si>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</si>
  <si>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</si>
  <si>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</si>
  <si>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</si>
  <si>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</si>
  <si>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</si>
  <si>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</si>
  <si>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</si>
  <si>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N/A</t>
  </si>
  <si>
    <t xml:space="preserve"> 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</si>
  <si>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</si>
  <si>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</si>
  <si>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</si>
  <si>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</si>
  <si>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</si>
  <si>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</si>
  <si>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</si>
  <si>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</si>
  <si>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</si>
  <si>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</si>
  <si>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</si>
  <si>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</si>
  <si>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</si>
  <si>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</si>
  <si>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</si>
  <si>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</si>
  <si>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</si>
  <si>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</si>
  <si>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</si>
  <si>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</si>
  <si>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</si>
  <si>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</si>
  <si>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</si>
  <si>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</si>
  <si>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</si>
  <si>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</si>
  <si>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</si>
  <si>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</si>
  <si>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</si>
  <si>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</si>
  <si>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</si>
  <si>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</si>
  <si>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</si>
  <si>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</si>
  <si>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</si>
  <si>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</si>
  <si>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</si>
  <si>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</si>
  <si>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</si>
  <si>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</si>
  <si>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</si>
  <si>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</si>
  <si>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</si>
  <si>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</si>
  <si>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</si>
  <si>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</si>
  <si>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</si>
  <si>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</si>
  <si>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</si>
  <si>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</si>
  <si>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</si>
  <si>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</si>
  <si>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</si>
  <si>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</si>
  <si>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</si>
  <si>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</si>
  <si>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</si>
  <si>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</si>
  <si>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</si>
  <si>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</si>
  <si>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</si>
  <si>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</si>
  <si>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</si>
  <si>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</si>
  <si>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</si>
  <si>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</si>
  <si>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</si>
  <si>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</si>
  <si>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</si>
  <si>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</si>
  <si>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</si>
  <si>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</si>
  <si>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</si>
  <si>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</si>
  <si>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</si>
  <si>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</si>
  <si>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</si>
  <si>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</si>
  <si>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</si>
  <si>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</si>
  <si>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</si>
  <si>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</si>
  <si>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</si>
  <si>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</si>
  <si>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</si>
  <si>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</si>
  <si>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</si>
  <si>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</si>
  <si>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</si>
  <si>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</si>
  <si>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</si>
  <si>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</si>
  <si>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</si>
  <si>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</si>
  <si>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</si>
  <si>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</si>
  <si>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</si>
  <si>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</si>
  <si>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</si>
  <si>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</si>
  <si>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</si>
  <si>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</si>
  <si>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</si>
  <si>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</si>
  <si>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</si>
  <si>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</si>
  <si>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</si>
  <si>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</si>
  <si>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</si>
  <si>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</si>
  <si>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</si>
  <si>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</si>
  <si>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</si>
  <si>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</si>
  <si>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</si>
  <si>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</si>
  <si>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</si>
  <si>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</si>
  <si>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</si>
  <si>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</si>
  <si>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</si>
  <si>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</si>
  <si>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</si>
  <si>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</si>
  <si>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</si>
  <si>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</si>
  <si>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</si>
  <si>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</si>
  <si>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</si>
  <si>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</si>
  <si>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</si>
  <si>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</si>
  <si>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</si>
  <si>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</si>
  <si>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</si>
  <si>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</si>
  <si>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</si>
  <si>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</si>
  <si>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</si>
  <si>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N/A - Indicator</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</si>
  <si>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</si>
  <si>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</si>
  <si>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</si>
  <si>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</si>
  <si>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</si>
  <si>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</si>
  <si>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</si>
  <si>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</si>
  <si>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</si>
  <si>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</si>
  <si>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</si>
  <si>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</si>
  <si>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</si>
  <si>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</si>
  <si>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</si>
  <si>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</si>
  <si>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</si>
  <si>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</si>
  <si>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</si>
  <si>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</si>
  <si>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</si>
  <si>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</si>
  <si>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</si>
  <si>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</si>
  <si>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</si>
  <si>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</si>
  <si>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</si>
  <si>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</si>
  <si>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</si>
  <si>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</si>
  <si>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</si>
  <si>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</si>
  <si>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</si>
  <si>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</si>
  <si>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</si>
  <si>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</si>
  <si>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</si>
  <si>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</si>
  <si>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</si>
  <si>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</si>
  <si>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</si>
  <si>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</si>
  <si>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</si>
  <si>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</si>
  <si>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</si>
  <si>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</si>
  <si>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</si>
  <si>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</si>
  <si>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</si>
  <si>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</si>
  <si>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</si>
  <si>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</si>
  <si>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</si>
  <si>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</si>
  <si>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</si>
  <si>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</si>
  <si>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</si>
  <si>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</si>
  <si>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</si>
  <si>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</si>
  <si>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</si>
  <si>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</si>
  <si>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</si>
  <si>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</si>
  <si>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</si>
  <si>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</si>
  <si>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</si>
  <si>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</si>
  <si>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</si>
  <si>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</si>
  <si>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</si>
  <si>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</si>
  <si>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</si>
  <si>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</si>
  <si>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</si>
  <si>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</si>
  <si>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</si>
  <si>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</si>
  <si>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</si>
  <si>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</si>
  <si>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</si>
  <si>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</si>
  <si>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</si>
  <si>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</si>
  <si>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</si>
  <si>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</si>
  <si>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</si>
  <si>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</si>
  <si>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</si>
  <si>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</si>
  <si>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</si>
  <si>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</si>
  <si>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</si>
  <si>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</si>
  <si>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</si>
  <si>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</si>
  <si>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</si>
  <si>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</si>
  <si>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</si>
  <si>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</si>
  <si>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</si>
  <si>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</si>
  <si>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</si>
  <si>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</si>
  <si>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</si>
  <si>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</si>
  <si>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</si>
  <si>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</si>
  <si>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</si>
  <si>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</si>
  <si>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</si>
  <si>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</si>
  <si>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</si>
  <si>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</si>
  <si>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</si>
  <si>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</si>
  <si>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</si>
  <si>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</si>
  <si>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</si>
  <si>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</si>
  <si>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</si>
  <si>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</si>
  <si>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</si>
  <si>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</si>
  <si>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</si>
  <si>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</si>
  <si>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</si>
  <si>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</si>
  <si>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</si>
  <si>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</si>
  <si>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</si>
  <si>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</si>
  <si>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</si>
  <si>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</si>
  <si>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</si>
  <si>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</si>
  <si>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</si>
  <si>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</si>
  <si>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</si>
  <si>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</si>
  <si>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</si>
  <si>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</si>
  <si>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</si>
  <si>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</si>
  <si>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</si>
  <si>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</si>
  <si>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</si>
  <si>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</si>
  <si>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</si>
  <si>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</si>
  <si>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</si>
  <si>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</si>
  <si>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</si>
  <si>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</si>
  <si>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</si>
  <si>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</si>
  <si>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</si>
  <si>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</si>
  <si>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</si>
  <si>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</si>
  <si>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</si>
  <si>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</si>
  <si>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</si>
  <si>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</si>
  <si>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</si>
  <si>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</si>
  <si>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</si>
  <si>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</si>
  <si>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</si>
  <si>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</si>
  <si>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</si>
  <si>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</si>
  <si>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</si>
  <si>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</si>
  <si>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</si>
  <si>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</si>
  <si>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</si>
  <si>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</si>
  <si>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</si>
  <si>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</si>
  <si>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</si>
  <si>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</si>
  <si>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</si>
  <si>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</si>
  <si>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</si>
  <si>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</si>
  <si>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</si>
  <si>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</si>
  <si>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</si>
  <si>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</si>
  <si>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</si>
  <si>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</si>
  <si>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</si>
  <si>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</si>
  <si>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</si>
  <si>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</si>
  <si>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</si>
  <si>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</si>
  <si>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</si>
  <si>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</si>
  <si>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</si>
  <si>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</si>
  <si>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</si>
  <si>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</si>
  <si>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</si>
  <si>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</si>
  <si>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</si>
  <si>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</si>
  <si>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</si>
  <si>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</si>
  <si>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</si>
  <si>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</si>
  <si>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</si>
  <si>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</si>
  <si>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</si>
  <si>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</si>
  <si>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</si>
  <si>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</si>
  <si>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</si>
  <si>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</si>
  <si>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</si>
  <si>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</si>
  <si>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</si>
  <si>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</si>
  <si>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</si>
  <si>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</si>
  <si>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</si>
  <si>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</si>
  <si>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</si>
  <si>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</si>
  <si>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</si>
  <si>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</si>
  <si>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</si>
  <si>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</si>
  <si>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</si>
  <si>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</si>
  <si>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</si>
  <si>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</si>
  <si>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</si>
  <si>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</si>
  <si>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</si>
  <si>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</si>
  <si>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</si>
  <si>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</si>
  <si>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</si>
  <si>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</si>
  <si>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</si>
  <si>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</si>
  <si>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</si>
  <si>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</si>
  <si>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</si>
  <si>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</si>
  <si>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</si>
  <si>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</si>
  <si>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</si>
  <si>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</si>
  <si>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</si>
  <si>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</si>
  <si>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</si>
  <si>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</si>
  <si>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</si>
  <si>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</si>
  <si>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</si>
  <si>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</si>
  <si>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</si>
  <si>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</si>
  <si>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</si>
  <si>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</si>
  <si>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</si>
  <si>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</si>
  <si>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</si>
  <si>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</si>
  <si>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</si>
  <si>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</si>
  <si>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</si>
  <si>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</si>
  <si>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</si>
  <si>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</si>
  <si>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</si>
  <si>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</si>
  <si>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</si>
  <si>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</si>
  <si>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</si>
  <si>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</si>
  <si>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</si>
  <si>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</si>
  <si>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</si>
  <si>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</si>
  <si>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</si>
  <si>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</si>
  <si>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</si>
  <si>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</si>
  <si>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</si>
  <si>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</si>
  <si>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</si>
  <si>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</si>
  <si>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</si>
  <si>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</si>
  <si>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</si>
  <si>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</si>
  <si>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</si>
  <si>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</si>
  <si>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</si>
  <si>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</si>
  <si>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</si>
  <si>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</si>
  <si>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</si>
  <si>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</si>
  <si>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</si>
  <si>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</si>
  <si>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</si>
  <si>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</si>
  <si>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</si>
  <si>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</si>
  <si>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</si>
  <si>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</si>
  <si>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</si>
  <si>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</si>
  <si>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</si>
  <si>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</si>
  <si>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</si>
  <si>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</si>
  <si>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</si>
  <si>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</si>
  <si>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</si>
  <si>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</si>
  <si>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</si>
  <si>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</si>
  <si>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</si>
  <si>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</si>
  <si>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</si>
  <si>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</si>
  <si>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</si>
  <si>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NA</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</si>
  <si>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</si>
  <si>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</si>
  <si>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</si>
  <si>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</si>
  <si>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</si>
  <si>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</si>
  <si>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</si>
  <si>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</si>
  <si>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</si>
  <si>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</si>
  <si>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</si>
  <si>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</si>
  <si>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</si>
  <si>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</si>
  <si>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</si>
  <si>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</si>
  <si>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</si>
  <si>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</si>
  <si>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</si>
  <si>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</si>
  <si>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</si>
  <si>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</si>
  <si>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</si>
  <si>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</si>
  <si>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</si>
  <si>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</si>
  <si>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</si>
  <si>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</si>
  <si>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</si>
  <si>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</si>
  <si>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</si>
  <si>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Agricultural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</si>
  <si>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</si>
  <si>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</si>
  <si>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</si>
  <si>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</si>
  <si>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</si>
  <si>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</si>
  <si>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</si>
  <si>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</si>
  <si>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</si>
  <si>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</si>
  <si>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</si>
  <si>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</si>
  <si>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</si>
  <si>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</si>
  <si>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</si>
  <si>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</si>
  <si>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</si>
  <si>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</si>
  <si>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</si>
  <si>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</si>
  <si>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</si>
  <si>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</si>
  <si>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</si>
  <si>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</si>
  <si>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</si>
  <si>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</si>
  <si>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</si>
  <si>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</si>
  <si>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</si>
  <si>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</si>
  <si>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</si>
  <si>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</si>
  <si>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</si>
  <si>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</si>
  <si>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</si>
  <si>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</si>
  <si>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</si>
  <si>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</si>
  <si>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</si>
  <si>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</si>
  <si>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</si>
  <si>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</si>
  <si>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</si>
  <si>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</si>
  <si>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</si>
  <si>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</si>
  <si>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</si>
  <si>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</si>
  <si>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</si>
  <si>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</si>
  <si>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</si>
  <si>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</si>
  <si>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</si>
  <si>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</si>
  <si>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</si>
  <si>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</si>
  <si>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</si>
  <si>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</si>
  <si>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</si>
  <si>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</si>
  <si>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</si>
  <si>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</si>
  <si>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</si>
  <si>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</si>
  <si>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</si>
  <si>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</si>
  <si>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Number and percent of jurisdictions receiving Energy Policy technical assistance. </t>
  </si>
  <si>
    <t>tbd TPMs*</t>
  </si>
  <si>
    <t>tbd  TPMs*</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</si>
  <si>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</si>
  <si>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</si>
  <si>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</si>
  <si>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</si>
  <si>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</si>
  <si>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</si>
  <si>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</si>
  <si>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tbd projects*</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</si>
  <si>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</si>
  <si>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</si>
  <si>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</si>
  <si>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</si>
  <si>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</si>
  <si>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</si>
  <si>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</si>
  <si>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</si>
  <si>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</si>
  <si>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tbd events*</t>
  </si>
  <si>
    <t xml:space="preserve">Report from class registration database.
</t>
  </si>
  <si>
    <t xml:space="preserve">"Sector" refers to:
a. Residential versus non-residential
b. Energy efficiency training topic area (e.g., Lighting, HVAC, Agricultural)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</si>
  <si>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</si>
  <si>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</si>
  <si>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See ETP-M4</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</si>
  <si>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</si>
  <si>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</si>
  <si>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</si>
  <si>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</si>
  <si>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</si>
  <si>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tbd*</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</si>
  <si>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</si>
  <si>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</si>
  <si>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</si>
  <si>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</si>
  <si>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</si>
  <si>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</si>
  <si>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</si>
  <si>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Per ED, to be determined by an ED study*</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</si>
  <si>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</si>
  <si>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</si>
  <si>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</si>
  <si>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</si>
  <si>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</si>
  <si>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</si>
  <si>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</si>
  <si>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</si>
  <si>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</si>
  <si>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</si>
  <si>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</si>
  <si>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</si>
  <si>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</si>
  <si>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</si>
  <si>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</si>
  <si>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</si>
  <si>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</si>
  <si>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</si>
  <si>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</si>
  <si>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</si>
  <si>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</si>
  <si>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</si>
  <si>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</si>
  <si>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</si>
  <si>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</si>
  <si>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</si>
  <si>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</si>
  <si>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</si>
  <si>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</si>
  <si>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</si>
  <si>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</si>
  <si>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</si>
  <si>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</si>
  <si>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</si>
  <si>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</si>
  <si>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</si>
  <si>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</si>
  <si>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</si>
  <si>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</si>
  <si>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</si>
  <si>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</si>
  <si>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</si>
  <si>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</si>
  <si>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</si>
  <si>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</si>
  <si>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</si>
  <si>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</si>
  <si>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</si>
  <si>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</si>
  <si>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</si>
  <si>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</si>
  <si>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</si>
  <si>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</si>
  <si>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</si>
  <si>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</si>
  <si>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</si>
  <si>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</si>
  <si>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</si>
  <si>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</si>
  <si>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</si>
  <si>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</si>
  <si>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</si>
  <si>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</si>
  <si>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</si>
  <si>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</si>
  <si>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</si>
  <si>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</si>
  <si>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</si>
  <si>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</si>
  <si>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</si>
  <si>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</si>
  <si>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</si>
  <si>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</si>
  <si>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</si>
  <si>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</si>
  <si>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</si>
  <si>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</si>
  <si>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</si>
  <si>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</si>
  <si>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</si>
  <si>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</si>
  <si>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</si>
  <si>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</si>
  <si>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</si>
  <si>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</si>
  <si>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</si>
  <si>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3 lists cumulative</t>
  </si>
  <si>
    <t>2 lists cumulative</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</si>
  <si>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</si>
  <si>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</si>
  <si>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</si>
  <si>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</si>
  <si>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</si>
  <si>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</si>
  <si>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</si>
  <si>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</si>
  <si>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</si>
  <si>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</si>
  <si>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</si>
  <si>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</si>
  <si>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</si>
  <si>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</si>
  <si>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</si>
  <si>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</si>
  <si>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</si>
  <si>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</si>
  <si>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</si>
  <si>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</si>
  <si>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</si>
  <si>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</si>
  <si>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</si>
  <si>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</si>
  <si>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</si>
  <si>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</si>
  <si>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</si>
  <si>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</si>
  <si>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</si>
  <si>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</si>
  <si>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</si>
  <si>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</si>
  <si>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</si>
  <si>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</si>
  <si>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</si>
  <si>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</si>
  <si>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</si>
  <si>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</si>
  <si>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</si>
  <si>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Metric/Indicator #</t>
  </si>
  <si>
    <t>Metric/Indicator Description</t>
  </si>
  <si>
    <t>Units of Measure</t>
  </si>
  <si>
    <t>Participant</t>
  </si>
  <si>
    <t>Households (HH)</t>
  </si>
  <si>
    <t>Buildings</t>
  </si>
  <si>
    <t>Customers</t>
  </si>
  <si>
    <t>A5</t>
  </si>
  <si>
    <t>Businesses</t>
  </si>
  <si>
    <t>A6</t>
  </si>
  <si>
    <t>A7</t>
  </si>
  <si>
    <t>Dollars</t>
  </si>
  <si>
    <t>Lifecycle GHG reductions (tons) - Net</t>
  </si>
  <si>
    <t>Counts</t>
  </si>
  <si>
    <t>Number and source (as reported by submitter) of project ideas submitted OUTSIDE OF the annual TPM research planning process by PA</t>
  </si>
  <si>
    <t>Number and source (as reported by submitter) of project ideas submitted OUTSIDE OF the annual TPM research planning process by National Lab</t>
  </si>
  <si>
    <t>Number and source (as reported by submitter) of project ideas submitted OUTSIDE OF the annual TPM research planning process by Manufacturer</t>
  </si>
  <si>
    <t>Number and source (as reported by submitter) of project ideas submitted OUTSIDE OF the annual TPM research planning process by Entrepreneur</t>
  </si>
  <si>
    <t>ETP-T7a Number and source (as reported by submitter) of project ideas submitted AS PART OF the annual TPM research planning process by PA</t>
  </si>
  <si>
    <t>Number and source (as reported by submitter) of project ideas submitted AS PART OF the annual TPM research planning process by National Lab</t>
  </si>
  <si>
    <t>Number and source (as reported by submitter) of project ideas submitted AS PART OF the annual TPM research planning process by Manufacturer</t>
  </si>
  <si>
    <t>Number and source (as reported by submitter) of project ideas submitted AS PART OF the annual TPM research planning process by Entrepreneur</t>
  </si>
  <si>
    <t>Number and % increase/decrease of inquiries and/or requests for information on EE products and services through relevant MS programs</t>
  </si>
  <si>
    <t>Number and % increase/decrease of customers receiving information, education, or outreach on EE projects, products, and services through relevant MS programs</t>
  </si>
  <si>
    <t>% of customer sample aware of EE product/service (awareness) </t>
  </si>
  <si>
    <t>% of customer sample that is knowledgeable of EE product/service's benefits (knowledge) </t>
  </si>
  <si>
    <t>% of customer sample that is interested in obtaining an EE product/service (attitude) </t>
  </si>
  <si>
    <t>% of customer sample that has taken action towards obtaining EE product/service (behavior a)  </t>
  </si>
  <si>
    <t>% of customers that have obtained EE products/services (behavior b) </t>
  </si>
  <si>
    <t>Percent of incentive dollars spent on contracts with a demonstrated commitment to provide career pathways to disadvantaged workers</t>
  </si>
  <si>
    <t>Number of Contractors (that serve in PA service territory) with knowledge and trained by relevant MS programs to provide quality installations that optimize EE</t>
  </si>
  <si>
    <t>% of market actors aware of energy efficient products and/or services that can be supplied to customers (awareness) </t>
  </si>
  <si>
    <t>% of market actors knowledgeable of energy efficient products and/or services that can be supplied to customers (knowledge) </t>
  </si>
  <si>
    <t>% of market actors that are interested in supplying energy efficient products and/or services to customers (attitude) </t>
  </si>
  <si>
    <t>% of market actors that have supplied energy efficient products and/or services to customers (behavior) </t>
  </si>
  <si>
    <t>% of market actors aware of what is required to perform/ensure quality installation of energy efficient products and/or services that optimizes energy efficiency savings (awareness) </t>
  </si>
  <si>
    <t>% of market actors knowledgeable of how to perform to perform/ensure quality installation of energy efficient products and/or services that optimizes energy efficiency savings (knowledge) </t>
  </si>
  <si>
    <t>% of market actors that are interested in performing/ensuring quality installation of energy efficient products and/or services that optimizes energy efficiency savings (attitude) </t>
  </si>
  <si>
    <t>% of market actors that have performed/ensured quality installation of energy efficient products and/or services that optimizes energy efficiency savings (behavior) </t>
  </si>
  <si>
    <t>Number of EE customers/market actors reached through partner networks and partner communications channels</t>
  </si>
  <si>
    <t>Assessed value of the partnership by partners </t>
  </si>
  <si>
    <t>% of partners that have taken action supporting energy efficiency </t>
  </si>
  <si>
    <t>Number of new, validated technologies recommended to CalTF</t>
  </si>
  <si>
    <t xml:space="preserve">Number of market support projects (outside of ETP) that validate the technical performance, market and market barrier knowledge, and/or effective program interventions of an emerging/under-utilized or existing energy efficient technology </t>
  </si>
  <si>
    <t>Cost effectiveness of a technology prior to market support programs relative to cost effectiveness of a technology after intervention by the market support programs (% change in cost effectiveness) </t>
  </si>
  <si>
    <t>Percent market penetration of emerging/under-utilized or existing EE products or services </t>
  </si>
  <si>
    <t>Percent market participant aware of emerging/under-utilized or existing EE products or services </t>
  </si>
  <si>
    <t>Aggregated confidence level in performance verification by product, project, and service (for relevant programs) </t>
  </si>
  <si>
    <t>Participant data, e.g. credit score, census tract income, CalEnviroScreen Scores of areas served, zip code</t>
  </si>
  <si>
    <t>Comparisons between market-rate capital vs. capital accessed via EE programs, e.g. interest rate, monthly payment</t>
  </si>
  <si>
    <t>Total projects completed/measures installed and dollar value of consolidated projects[1] </t>
  </si>
  <si>
    <t>Ratio of ratepayer funds allocated to private capital leveraged[2] </t>
  </si>
  <si>
    <t>Differential of cost defrayed from customers (e.g., difference between comparable market rate products and program products). </t>
  </si>
  <si>
    <t>% of market participants aware of capital access opportunities for investments in energy efficient projects, products, and/or services (awareness) </t>
  </si>
  <si>
    <t>% of market participants knowledgeable about capital access opportunities for investments in energy efficient projects, products, and/or services (knowledge) </t>
  </si>
  <si>
    <t>% of market participants interested in leveraging capital access opportunities for investments in energy efficient projects, products, and/or services (attitude) </t>
  </si>
  <si>
    <t>% of market participants that were unable to take action due to access to capital or affordability of energy efficient projects, products, or services (behavior) </t>
  </si>
  <si>
    <t>IOU Customers</t>
  </si>
  <si>
    <t>Survey</t>
  </si>
  <si>
    <t>Market Actors</t>
  </si>
  <si>
    <t>Number of partners by type and purpose</t>
  </si>
  <si>
    <t>Dollar value of non-ratepayer in kind funds/contributions utilized via partnerships</t>
  </si>
  <si>
    <t>Number of providers for performance verification services</t>
  </si>
  <si>
    <t>CE</t>
  </si>
  <si>
    <t>Misc</t>
  </si>
  <si>
    <t>Ratio</t>
  </si>
  <si>
    <t>Percent/Count</t>
  </si>
  <si>
    <t>A8</t>
  </si>
  <si>
    <t>A9</t>
  </si>
  <si>
    <t>Companies</t>
  </si>
  <si>
    <t>Community engagement activities during program implementation</t>
  </si>
  <si>
    <t>Community engagement activities during program assessment</t>
  </si>
  <si>
    <t>Community engagement activities during program design and to identify community needs and solutions</t>
  </si>
  <si>
    <t>B3.1</t>
  </si>
  <si>
    <t>B3.2</t>
  </si>
  <si>
    <t>B3.3</t>
  </si>
  <si>
    <t>B2.1</t>
  </si>
  <si>
    <t>B2.2</t>
  </si>
  <si>
    <t>B2.3</t>
  </si>
  <si>
    <t>Single Family –  equity market support (ex: education, information, training, technical support, etc.)</t>
  </si>
  <si>
    <t>Single family –  equity resource acquisition (ex: energy saving action, etc. )</t>
  </si>
  <si>
    <t>Multifamily –  equity market support (ex: education, information, training, technical support, etc.)</t>
  </si>
  <si>
    <t>Multifamily – equity resource acquisition (ex: energy saving action, etc. )</t>
  </si>
  <si>
    <t>Equity - Market support (ex: education, information, training, technical support, etc.)</t>
  </si>
  <si>
    <t>Equity - resource acquisition (ex: energy saving action, etc. )</t>
  </si>
  <si>
    <t>Ag –  equity market support (ex: education, information, training, technical support, etc.)</t>
  </si>
  <si>
    <t>Ag –  equity resource acquisition (ex: energy saving action, etc. )</t>
  </si>
  <si>
    <t>Ind –  equity market support (ex: education, information, training, technical support, etc.)</t>
  </si>
  <si>
    <t>Ind – equity resource acquisition (ex: energy saving action, etc. )</t>
  </si>
  <si>
    <t>A1.1</t>
  </si>
  <si>
    <t>A1.2</t>
  </si>
  <si>
    <t>A1.3</t>
  </si>
  <si>
    <t>A1.4</t>
  </si>
  <si>
    <t>A2.1</t>
  </si>
  <si>
    <t>A2.2</t>
  </si>
  <si>
    <t>A3.1</t>
  </si>
  <si>
    <t>A3.2</t>
  </si>
  <si>
    <t>A3.3</t>
  </si>
  <si>
    <t>A3.4</t>
  </si>
  <si>
    <t>A4.1</t>
  </si>
  <si>
    <t>A4.2</t>
  </si>
  <si>
    <t>A5.1</t>
  </si>
  <si>
    <t>A5.2</t>
  </si>
  <si>
    <t>A6.1</t>
  </si>
  <si>
    <t>A6.2</t>
  </si>
  <si>
    <t>MS Target Participants</t>
  </si>
  <si>
    <t>RA Target Participants</t>
  </si>
  <si>
    <t>Equity-All Target Participants</t>
  </si>
  <si>
    <t>Participants</t>
  </si>
  <si>
    <t>Industrial (I) and Agricultural (A)</t>
  </si>
  <si>
    <t>Equity-DAC Participants</t>
  </si>
  <si>
    <t>Equity-HTR Participants</t>
  </si>
  <si>
    <t>Equity-Underserved Participants</t>
  </si>
  <si>
    <t>Proxy Explanation</t>
  </si>
  <si>
    <t>ED Comments</t>
  </si>
  <si>
    <t>Market Participants</t>
  </si>
  <si>
    <t>Index #</t>
  </si>
  <si>
    <t xml:space="preserve">Sector </t>
  </si>
  <si>
    <t>Unit of Measurement</t>
  </si>
  <si>
    <t>Granularity</t>
  </si>
  <si>
    <t>Unknown</t>
  </si>
  <si>
    <r>
      <t>Savings of measures currently in the portfolio that were supported by ETP, added since 2009. Ex-ante with gross and net for all measures, with ex-post where available.</t>
    </r>
    <r>
      <rPr>
        <sz val="9"/>
        <rFont val="Palatino"/>
        <family val="1"/>
      </rPr>
      <t> </t>
    </r>
  </si>
  <si>
    <t> </t>
  </si>
  <si>
    <t>Specificity</t>
  </si>
  <si>
    <t>Population</t>
  </si>
  <si>
    <t>Specificity, Units of Measurement, Reporting</t>
  </si>
  <si>
    <t>Granularity, population/participant, methodology</t>
  </si>
  <si>
    <t>Granularity of sector</t>
  </si>
  <si>
    <t>Granularity of product/technology</t>
  </si>
  <si>
    <t>Specificity, Granularity of sector</t>
  </si>
  <si>
    <t>2022 Expected Results</t>
  </si>
  <si>
    <t>2023 Expected Results</t>
  </si>
  <si>
    <t>GHG reductions (tons)_EquityAll</t>
  </si>
  <si>
    <t>Total kWh savings_EquityAll</t>
  </si>
  <si>
    <t>Total kW savings_EquityAll</t>
  </si>
  <si>
    <t>Total Therm savings_EquityAll</t>
  </si>
  <si>
    <t>GHG reductions (tons)_EquityDAC</t>
  </si>
  <si>
    <t>Total kWh savings_EquityDAC</t>
  </si>
  <si>
    <t>Total kW savings_EquityDAC</t>
  </si>
  <si>
    <t>Total Therm savings_EquityDAC</t>
  </si>
  <si>
    <t>GHG reductions (tons)_EquityHTR</t>
  </si>
  <si>
    <t>Total kWh savings_EquityHTR</t>
  </si>
  <si>
    <t>Total kW savings_EquityHTR</t>
  </si>
  <si>
    <t>Total Therm savings_EquityHTR</t>
  </si>
  <si>
    <t>GHG reductions (tons)_EquityUnderserved</t>
  </si>
  <si>
    <t>Total kWh savings_EquityUnderserved</t>
  </si>
  <si>
    <t>Total kW savings_EquityUnderserved</t>
  </si>
  <si>
    <t>Total Therm savings_EquityUnderserved</t>
  </si>
  <si>
    <t>Notes</t>
  </si>
  <si>
    <t>Per the Equity WG report, the methodology and how fuel-switching will be handled still needs to be clarified</t>
  </si>
  <si>
    <t>B5</t>
  </si>
  <si>
    <t>B4.1</t>
  </si>
  <si>
    <t>B5.1</t>
  </si>
  <si>
    <t>B4.2</t>
  </si>
  <si>
    <t>B5.2</t>
  </si>
  <si>
    <t>B4.3</t>
  </si>
  <si>
    <t>B5.3</t>
  </si>
  <si>
    <t>B7</t>
  </si>
  <si>
    <t>B8</t>
  </si>
  <si>
    <t>Total # residential (SF or MF unit) equity-targeted households (HHs) served by the Equity programs</t>
  </si>
  <si>
    <t>Total # MF equity-targeted buildings served by the Equity programs</t>
  </si>
  <si>
    <t>Total # Ag or Ind. equity-targeted customers served by the Equity programs</t>
  </si>
  <si>
    <t>Total # equity-targeted public facilities and equipment or community projects served by the Equity programs</t>
  </si>
  <si>
    <t>Total # small and medium business (SMB) equity-targeted participants served by the Equity programs</t>
  </si>
  <si>
    <t>Total # of companies/non-profits served by the Equity Segment programs</t>
  </si>
  <si>
    <t>Total # of contractors/workers served by Equity Segment Programs</t>
  </si>
  <si>
    <t>Expected first-year bill savings in total $ for equity-targeted program participants (metric)</t>
  </si>
  <si>
    <t>Total # (indicator for all) [and % (metric for PAs with no relevant legal restriction)] of contractors and/or workers that are disadvantaged workers or otherwise underrepresented, who are directly involved in implementing Equity Segment programs</t>
  </si>
  <si>
    <t>Total # (indicator for all) [and % (metric for PAs with no relevant legal restriction)] of companies/non-profits who are Diverse Business Enterprises (DBE) or otherwise underrepresented (e.g., BIPOC-owned) with contracts to implement Equity Segment programs</t>
  </si>
  <si>
    <t>Energy and climate benefits (monetized within TSB)</t>
  </si>
  <si>
    <t>Health – “non-energy benefits” in “counts of participants receiving this benefit” until we can monetize. Reporting at least one of: Indoor air quality, Outdoor air quality (e.g., reduction in emissions from gas combustion appliances that vent to nearby outdoor air), Reduction in interior contaminants/biologics, other</t>
  </si>
  <si>
    <t>Comfort - “non-energy benefits” in “counts of participants receiving this benefit” until we can monetize. Reporting at least one of: reduced drafts, quieter interior, managed interior temp, other</t>
  </si>
  <si>
    <t>Safety -“non-energy benefits” in “counts of participants receiving this benefit” until we can monetize. Reporting at least one of: improved safety of appliances, other</t>
  </si>
  <si>
    <t>Economic or other “non-energy benefits” (as proposed by the PAs or program) in dollars or “counts of participants receiving this benefit” until we can monetize</t>
  </si>
  <si>
    <t>Equity Segment Metrics</t>
  </si>
  <si>
    <t>ED notes on realted, existing metrics</t>
  </si>
  <si>
    <t>Equity_1</t>
  </si>
  <si>
    <t>Equity_2</t>
  </si>
  <si>
    <t>Equity_3</t>
  </si>
  <si>
    <t>Equity_4</t>
  </si>
  <si>
    <t>Equity_5</t>
  </si>
  <si>
    <t>Equity_6</t>
  </si>
  <si>
    <t>Equity_7</t>
  </si>
  <si>
    <t>Equity_8</t>
  </si>
  <si>
    <t>Equity_9</t>
  </si>
  <si>
    <t>Equity_10</t>
  </si>
  <si>
    <t>Equity_11</t>
  </si>
  <si>
    <t>Equity_12</t>
  </si>
  <si>
    <t>Equity_13</t>
  </si>
  <si>
    <t>Equity_14</t>
  </si>
  <si>
    <t>Equity_15</t>
  </si>
  <si>
    <t>Equity_16</t>
  </si>
  <si>
    <t>Equity_17</t>
  </si>
  <si>
    <t>Equity_18</t>
  </si>
  <si>
    <t>Equity_19</t>
  </si>
  <si>
    <t>Equity_20</t>
  </si>
  <si>
    <t>Equity_21</t>
  </si>
  <si>
    <t>Equity_22</t>
  </si>
  <si>
    <t>Equity_23</t>
  </si>
  <si>
    <t>Equity_24</t>
  </si>
  <si>
    <t>Equity_25</t>
  </si>
  <si>
    <t>Equity_26</t>
  </si>
  <si>
    <t>Equity_27</t>
  </si>
  <si>
    <t>Equity_28</t>
  </si>
  <si>
    <t>Equity_29</t>
  </si>
  <si>
    <t>Equity_30</t>
  </si>
  <si>
    <t>Equity_31</t>
  </si>
  <si>
    <t>Equity_32</t>
  </si>
  <si>
    <t>Equity_33</t>
  </si>
  <si>
    <t>Equity_34</t>
  </si>
  <si>
    <t>Equity_35</t>
  </si>
  <si>
    <t>Equity_36</t>
  </si>
  <si>
    <t>Equity_37</t>
  </si>
  <si>
    <t>Equity_38</t>
  </si>
  <si>
    <t>Equity_39</t>
  </si>
  <si>
    <t>Equity_40</t>
  </si>
  <si>
    <t>Equity_41</t>
  </si>
  <si>
    <t>Equity_42</t>
  </si>
  <si>
    <t>Equity_43</t>
  </si>
  <si>
    <t>Equity_44</t>
  </si>
  <si>
    <t>Equity_45</t>
  </si>
  <si>
    <t>Equity_46</t>
  </si>
  <si>
    <t>Equity_47</t>
  </si>
  <si>
    <t>Equity_48</t>
  </si>
  <si>
    <t>Equity_49</t>
  </si>
  <si>
    <t>Equity_50</t>
  </si>
  <si>
    <t>C1.1</t>
  </si>
  <si>
    <t>C1.2</t>
  </si>
  <si>
    <t>C1.3</t>
  </si>
  <si>
    <t>C1.4</t>
  </si>
  <si>
    <t>Is distinction between Small and Medium business needed?</t>
  </si>
  <si>
    <t xml:space="preserve">Would we just want the number of workers or would we want it by sector and/or by type of work (construction, consulting, admin, trainers, etc)? </t>
  </si>
  <si>
    <t>Contractors/Workers</t>
  </si>
  <si>
    <t>Be sure MF building definition (i.e. # of units) is consistent with BP metrics</t>
  </si>
  <si>
    <t>Market Support Segment Metrics</t>
  </si>
  <si>
    <t>MS_1</t>
  </si>
  <si>
    <t>MS_2</t>
  </si>
  <si>
    <t>MS_3</t>
  </si>
  <si>
    <t>MS_4</t>
  </si>
  <si>
    <t>MS_5</t>
  </si>
  <si>
    <t>MS_6</t>
  </si>
  <si>
    <t>MS_7</t>
  </si>
  <si>
    <t>MS_8</t>
  </si>
  <si>
    <t>MS_9</t>
  </si>
  <si>
    <t>MS_10</t>
  </si>
  <si>
    <t>MS_11</t>
  </si>
  <si>
    <t>MS_12</t>
  </si>
  <si>
    <t>MS_13</t>
  </si>
  <si>
    <t>MS_14</t>
  </si>
  <si>
    <t>MS_15</t>
  </si>
  <si>
    <t>MS_16</t>
  </si>
  <si>
    <t>MS_17</t>
  </si>
  <si>
    <t>MS_18</t>
  </si>
  <si>
    <t>MS_19</t>
  </si>
  <si>
    <t>MS_20</t>
  </si>
  <si>
    <t>MS_21</t>
  </si>
  <si>
    <t>MS_22</t>
  </si>
  <si>
    <t>MS_23</t>
  </si>
  <si>
    <t>MS_24</t>
  </si>
  <si>
    <t>MS_25</t>
  </si>
  <si>
    <t>MS_26</t>
  </si>
  <si>
    <t>MS_27</t>
  </si>
  <si>
    <t>MS_28</t>
  </si>
  <si>
    <t>MS_29</t>
  </si>
  <si>
    <t>MS_30</t>
  </si>
  <si>
    <t>MS_31</t>
  </si>
  <si>
    <t>MS_32</t>
  </si>
  <si>
    <t>MS_33</t>
  </si>
  <si>
    <t>MS_34</t>
  </si>
  <si>
    <t>MS_35</t>
  </si>
  <si>
    <t>MS_36</t>
  </si>
  <si>
    <t>MS_37</t>
  </si>
  <si>
    <t>Reportability</t>
  </si>
  <si>
    <t>2024-2027 Total</t>
  </si>
  <si>
    <t>2022 Gas 
Average Rate 
$/Therm</t>
  </si>
  <si>
    <t>2022 Energy Efficiency Portion of Gas Average Rate
$/Therm</t>
  </si>
  <si>
    <t>2023 Gas 
Average Rate 
$/Therm</t>
  </si>
  <si>
    <t>2023 Energy Efficiency Portion of Gas Average Rate
$/Therm</t>
  </si>
  <si>
    <t>2024 Gas 
Average Rate 
$/Therm</t>
  </si>
  <si>
    <t>2024 Energy Efficiency Portion of Gas Average Rate
$/Therm</t>
  </si>
  <si>
    <t>2025 Gas 
Average Rate 
$/Therm</t>
  </si>
  <si>
    <t>2025 Energy Efficiency Portion of Gas Average Rate
$/Therm</t>
  </si>
  <si>
    <t>2026 Gas 
Average Rate 
$/Therm</t>
  </si>
  <si>
    <t>2026 Energy Efficiency Portion of Gas Average Rate
$/Therm</t>
  </si>
  <si>
    <t>2027 Gas 
Average Rate 
$/Therm</t>
  </si>
  <si>
    <t>2027 Energy Efficiency Portion of Gas Average Rate
$/Therm</t>
  </si>
  <si>
    <t>2028 Gas 
Average Rate 
$/Therm</t>
  </si>
  <si>
    <t>2028 Energy Efficiency Portion of Gas Average Rate
$/Therm</t>
  </si>
  <si>
    <t>2029 Gas 
Average Rate 
$/Therm</t>
  </si>
  <si>
    <t>2029 Energy Efficiency Portion of Gas Average Rate
$/Therm</t>
  </si>
  <si>
    <t>2030 Gas 
Average Rate 
$/Therm</t>
  </si>
  <si>
    <t>2030 Energy Efficiency Portion of Gas Average Rate
$/Therm</t>
  </si>
  <si>
    <t>2031 Gas 
Average Rate 
$/Therm</t>
  </si>
  <si>
    <t>2031 Energy Efficiency Portion of Gas Average Rate
$/Therm</t>
  </si>
  <si>
    <t>13e</t>
  </si>
  <si>
    <t>2024 PA Revenue Requirement Request (Cost Recovery)</t>
  </si>
  <si>
    <t xml:space="preserve">PA Pre-2024 Uncommitted and Unspent Carryover  Balance </t>
  </si>
  <si>
    <t>2023 Baseline Percentage Change</t>
  </si>
  <si>
    <t>Percent Change from Prior Year</t>
  </si>
  <si>
    <t>PA Spending Budget Request (PA Program and EM&amp;V)</t>
  </si>
  <si>
    <t xml:space="preserve">1 Authorized budget excludes reductions from past unspent funds, carryover and is consistent with funding approved in D. 09-09-047, D. 12-11-015, D.14-10-046 and D.15-10-028,  D.18-05-041 and D.21-01-004.  </t>
  </si>
  <si>
    <r>
      <t xml:space="preserve">PA Spending Budget Request (PA Program and EM&amp;V) </t>
    </r>
    <r>
      <rPr>
        <b/>
        <sz val="9"/>
        <rFont val="Times New Roman"/>
        <family val="1"/>
      </rPr>
      <t>(same as row above, used for reference)</t>
    </r>
  </si>
  <si>
    <t>Table 5 - Committed Energy Efficiency Program Funding - Funds Not Yet Spent as of 9/31/2021</t>
  </si>
  <si>
    <r>
      <t xml:space="preserve">PA Spending Budget Request (PA Program and EM&amp;V) </t>
    </r>
    <r>
      <rPr>
        <b/>
        <vertAlign val="superscript"/>
        <sz val="12"/>
        <rFont val="Arial"/>
        <family val="2"/>
      </rPr>
      <t>9</t>
    </r>
  </si>
  <si>
    <r>
      <rPr>
        <sz val="12"/>
        <color rgb="FF0000FF"/>
        <rFont val="Arial"/>
        <family val="2"/>
      </rPr>
      <t>9.  IOU PA's 2021 Proposed Budget of $X excludes SWME&amp;O budget of $Y .</t>
    </r>
    <r>
      <rPr>
        <sz val="12"/>
        <rFont val="Arial"/>
        <family val="2"/>
      </rPr>
      <t xml:space="preserve"> </t>
    </r>
  </si>
  <si>
    <r>
      <t xml:space="preserve">Total Third-Party Implementer Contracts + CEC AB 841 (as defined per D.16-08-019, OP 10) </t>
    </r>
    <r>
      <rPr>
        <b/>
        <vertAlign val="superscript"/>
        <sz val="12"/>
        <rFont val="Arial"/>
        <family val="2"/>
      </rPr>
      <t>10, 11</t>
    </r>
  </si>
  <si>
    <t>2025 PA Revenue Requirement Request (Cost Recovery)</t>
  </si>
  <si>
    <t>2026 PA Revenue Requirement Request (Cost Recovery)</t>
  </si>
  <si>
    <t>2027 PA Revenue Requirement Request (Cost Recovery)</t>
  </si>
  <si>
    <t>MM/YY Program is due to sunset; and flag as "NEW 3P" program if program is result of  3P solicitation process per D1801004</t>
  </si>
  <si>
    <t>MM/YY program to start</t>
  </si>
  <si>
    <t>Start Year Budget</t>
  </si>
  <si>
    <t>Start year Filed TRC</t>
  </si>
  <si>
    <t>Start year Filed TSB</t>
  </si>
  <si>
    <t>Programs that are new in 2024 or beyond</t>
  </si>
  <si>
    <t>Statewide</t>
  </si>
  <si>
    <t>Third party implementer or Core</t>
  </si>
  <si>
    <t>PA justification</t>
  </si>
  <si>
    <t>For existing third party implemented programs, MM/YY Program is extended to as a result of PY 2024-2031  Appliation planning and timing for new 3P contracts ramp up , or mark "NEW 3P" program if program is result of  3P solicitation process per D1801004.</t>
  </si>
  <si>
    <t>For existing third party implemented programs, MM/YY Program was due to sunset prior to PY 2024-2031 Application planning and new 3P contracting</t>
  </si>
  <si>
    <t>Year program started</t>
  </si>
  <si>
    <t>2024Budget</t>
  </si>
  <si>
    <t>2024 Filed TSB</t>
  </si>
  <si>
    <t>2023 Filed TRC</t>
  </si>
  <si>
    <t>2023 Filed TSB</t>
  </si>
  <si>
    <t>2023 Filed budget</t>
  </si>
  <si>
    <t>% change</t>
  </si>
  <si>
    <t>Programs with enhanced budgets (&gt;40% budget increase)</t>
  </si>
  <si>
    <t>For existing third party implemented programs, MM/YY Program is extended to as a result of PY 2024- and beyond planning and timing for new 3P contracts ramp up , or mark "NEW 3P" program if program is result of  3P solicitation process per D1801004.</t>
  </si>
  <si>
    <t>For existing third party implemented programs, MM/YY Program was due to sunset prior to PY 2024 and Beyond Application planning and new 3P contracts ramp up.</t>
  </si>
  <si>
    <t>2023 Budget</t>
  </si>
  <si>
    <t>2022 Budget</t>
  </si>
  <si>
    <t>2021 Budget</t>
  </si>
  <si>
    <t>2022 Filed TSB</t>
  </si>
  <si>
    <t>2022 Filed TRC</t>
  </si>
  <si>
    <t>2021 (Q3) Claimed TRC</t>
  </si>
  <si>
    <t>2020 Claimed TRC</t>
  </si>
  <si>
    <t>Programs with reduced budgets (&gt;40% budget decrease)</t>
  </si>
  <si>
    <t>Year Program Started</t>
  </si>
  <si>
    <t>2025 Filed TSB</t>
  </si>
  <si>
    <t>Programs to be Closed with the Disposition of 2024-2031 Application</t>
  </si>
  <si>
    <t>Statewide or Local</t>
  </si>
  <si>
    <t>Third Party Implementer or Core</t>
  </si>
  <si>
    <t>PA Justification</t>
  </si>
  <si>
    <t>For existing third party implemented programs, MM/YY Program was due to sunset prior to PY 2024 and Beyond Application planning and new 3P contracting</t>
  </si>
  <si>
    <t>Programs to be closed with the disposition of 2024-2031 EE Application</t>
  </si>
  <si>
    <t>(report budgets to the $--do not round; add rows as needed)</t>
  </si>
  <si>
    <t xml:space="preserve">THIS SET OF METRICS AND INDICATORS ARE BASED ON RECOMMENDATIONS BY CAEECC WORKING GROUPS. THEY HAVE NOT BEEN APPROVED BY THE CPUC.  FINAL REPORT CAN BE FOUND AT: https://www.caeecc.org/market-support-metrics-wg </t>
  </si>
  <si>
    <t>THIS SET OF METRICS AND INDICATORS ARE BASED ON RECOMMENDATIONS BY CAEECC WORKING GROUPS. THEY HAVE NOT BEEN APPROVED BY THE CPUC. FINAL REPORT CAN BE FOUND AT: https://www.caeecc.org/equity-metrics-working-group-meeting</t>
  </si>
  <si>
    <t>For existing third party implemented programs, MM/YY Program is extended to as a result of PY 2024 and Beyond Application planning and timing for new 3P contracts' ramp up</t>
  </si>
  <si>
    <t xml:space="preserve">   SoCalREN  PY Budget Recovery Request  (excl. REN Uncommitted/Unspent Carryover)</t>
  </si>
  <si>
    <t xml:space="preserve">   3C-REN  PY Budget Recovery Request  (excl. REN Uncommitted/Unspent Carryover)</t>
  </si>
  <si>
    <t xml:space="preserve">   I-REN  PY Budget Recovery Request  (excl. REN Uncommitted/Unspent Carryover)</t>
  </si>
  <si>
    <t>Third-Party Contracts that sunset during PY 2024-2027</t>
  </si>
  <si>
    <t>Contract Expiration Date</t>
  </si>
  <si>
    <t>Identify contract terms and/or limits on extensions</t>
  </si>
  <si>
    <t>Programs with Third-Party Contracts that Sunset in 2024-2027</t>
  </si>
  <si>
    <t>Table 4.3.1 - Programs to be closed with the disposition of 2024-2031 EE Application</t>
  </si>
  <si>
    <t>Table 4.3.2 - Programs to be closed upon completion of commitments</t>
  </si>
  <si>
    <t>Table 4.3.4 - Programs with enhanced budgets (&gt;40% budget increase)</t>
  </si>
  <si>
    <t>Table 4.3.5 - Programs that are new in 2024 and Beyond</t>
  </si>
  <si>
    <t>Table 4.3.6 - Programs with Third-Party Contracts that Sunset during 2024-2027</t>
  </si>
  <si>
    <t xml:space="preserve">Is third-party contract anticipateded to be renewed, recompeted, or unknown? </t>
  </si>
  <si>
    <t>Proposed target date to reopen solicitation for competition or new market opportunity</t>
  </si>
  <si>
    <t>14e</t>
  </si>
  <si>
    <t xml:space="preserve">   MCE PY Budget Recovery Request  (excl. REN Uncommitted/Unspent Carryover)</t>
  </si>
  <si>
    <t>2021 EE Portfolio FTE (2)</t>
  </si>
  <si>
    <t>2021 EE Portfolio Savings (Expected)</t>
  </si>
  <si>
    <t>Comments and Suggestions</t>
  </si>
  <si>
    <t xml:space="preserve">Table 4.3– 2024 and Beyond Program Changes </t>
  </si>
  <si>
    <t>Table 4.3.3 - Programs with reduced budgets (&gt;40% budget decrease), to continue in 2024 and beyond</t>
  </si>
  <si>
    <t>PA Revenue Requirement Request (Cost Recovery)</t>
  </si>
  <si>
    <r>
      <t xml:space="preserve">Table 3e - Total  Requested Recovery 2024-2027 Portfolio Budgets - Demand Response &amp; Energy Efficiency </t>
    </r>
    <r>
      <rPr>
        <b/>
        <vertAlign val="superscript"/>
        <sz val="12"/>
        <rFont val="Times New Roman"/>
        <family val="1"/>
      </rPr>
      <t>1,2</t>
    </r>
  </si>
  <si>
    <t>Tabs 18.1 and 18.2</t>
  </si>
  <si>
    <t xml:space="preserve">Complete to the greatest extent practical. Describe difficulties with any metrics and possible approaches to resolving them. </t>
  </si>
  <si>
    <t>This is an optional space to offer comments, feedback, and/or suggestions for improving information exchange between the Commission and PAs. Please keep this section focused on this and other instruments used for the Energy Efficiency Applications</t>
  </si>
  <si>
    <t xml:space="preserve">2020 EE Portfolio Expenditures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</si>
</sst>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0.0%"/>
    <numFmt numFmtId="169" formatCode="0_);\(0\)"/>
    <numFmt numFmtId="170" formatCode="[$$-409]#,##0.00"/>
    <numFmt numFmtId="171" formatCode="_(* #,##0.00000_);_(* \(#,##0.00000\);_(* &quot;-&quot;??_);_(@_)"/>
    <numFmt numFmtId="172" formatCode="_(* #,##0_);_(* \(#,##0\);_(* &quot;-&quot;??_);_(@_)"/>
    <numFmt numFmtId="173" formatCode="&quot;$&quot;#,##0.00"/>
    <numFmt numFmtId="174" formatCode="mmmddyyyy"/>
    <numFmt numFmtId="175" formatCode="yymmmmdd"/>
    <numFmt numFmtId="176" formatCode="0.0%;_(* &quot;-&quot;_)"/>
    <numFmt numFmtId="177" formatCode="#,##0.0,,,&quot;bn&quot;"/>
    <numFmt numFmtId="178" formatCode="#,##0;\-#,##0;&quot;-&quot;"/>
    <numFmt numFmtId="179" formatCode="&quot;$&quot;#,\);\(&quot;$&quot;#,##0\)"/>
    <numFmt numFmtId="180" formatCode="_-* #,##0.00_-;\-* #,##0.00_-;_-* &quot;-&quot;??_-;_-@_-"/>
    <numFmt numFmtId="181" formatCode="hh:mm"/>
    <numFmt numFmtId="182" formatCode="00000"/>
    <numFmt numFmtId="183" formatCode="_-&quot;$&quot;* #,##0.00_-;\-&quot;$&quot;* #,##0.00_-;_-&quot;$&quot;* &quot;-&quot;??_-;_-@_-"/>
    <numFmt numFmtId="184" formatCode="&quot;$&quot;\ #,##0.00_);\(&quot;$&quot;\ #,##0.00\)"/>
    <numFmt numFmtId="185" formatCode="mm/dd/yyyy;@"/>
    <numFmt numFmtId="186" formatCode="#,##0.00;[Red]#,##0.00"/>
    <numFmt numFmtId="187" formatCode="_([$€-2]* #,##0.00_);_([$€-2]* \(#,##0.00\);_([$€-2]* &quot;-&quot;??_)"/>
    <numFmt numFmtId="188" formatCode="\€#,##0.0,,,&quot;bn&quot;"/>
    <numFmt numFmtId="189" formatCode="\€#,##0.0,,&quot;m&quot;"/>
    <numFmt numFmtId="190" formatCode="\€#,##0.0,&quot;k&quot;"/>
    <numFmt numFmtId="191" formatCode="\€#,##0.00"/>
    <numFmt numFmtId="192" formatCode="_-* #,##0.0_-;\-* #,##0.0_-;_-* &quot;-&quot;??_-;_-@_-"/>
    <numFmt numFmtId="193" formatCode="yyyy"/>
    <numFmt numFmtId="194" formatCode="\£#,##0.00"/>
    <numFmt numFmtId="195" formatCode="\£#,##0.0,,,&quot;bn&quot;"/>
    <numFmt numFmtId="196" formatCode="\£#,##0.0,,&quot;m&quot;"/>
    <numFmt numFmtId="197" formatCode="\£#,##0.0,&quot;k&quot;"/>
    <numFmt numFmtId="198" formatCode="#,##0.00&quot; $&quot;;\-#,##0.00&quot; $&quot;"/>
    <numFmt numFmtId="199" formatCode=";;;"/>
    <numFmt numFmtId="200" formatCode="General_)"/>
    <numFmt numFmtId="201" formatCode="@*."/>
    <numFmt numFmtId="202" formatCode="_ * #,##0_ ;_ * \-#,##0_ ;_ * &quot;-&quot;_ ;_ @_ "/>
    <numFmt numFmtId="203" formatCode="_ * #,##0.00_ ;_ * \-#,##0.00_ ;_ * &quot;-&quot;??_ ;_ @_ "/>
    <numFmt numFmtId="204" formatCode="#,##0.0,,&quot;m&quot;"/>
    <numFmt numFmtId="205" formatCode="dd/mm/yy"/>
    <numFmt numFmtId="206" formatCode="0.0%;_(&quot;-&quot;_)"/>
    <numFmt numFmtId="207" formatCode="0.0000%"/>
    <numFmt numFmtId="208" formatCode="[&lt;=9999999]###\-####;\(###\)\ ###\-####"/>
    <numFmt numFmtId="209" formatCode="&quot;$&quot;#,##0"/>
    <numFmt numFmtId="210" formatCode="mmm\-yyyy"/>
    <numFmt numFmtId="211" formatCode="#,###,##0,&quot;k&quot;"/>
    <numFmt numFmtId="212" formatCode="#,##0,_);\(#,##0,\)"/>
    <numFmt numFmtId="213" formatCode="\$#,##0.0,,,&quot;bn&quot;"/>
    <numFmt numFmtId="214" formatCode="\$#,##0.0,,&quot;m&quot;"/>
    <numFmt numFmtId="215" formatCode="\$#,##0.0,&quot;k&quot;"/>
    <numFmt numFmtId="216" formatCode="[$-409]d\-mmm\-yy;@"/>
    <numFmt numFmtId="217" formatCode="00\-0000000"/>
    <numFmt numFmtId="218" formatCode="_(* #,##0.0_);_(* \(#,##0.0\);_(* &quot;-&quot;??_);_(@_)"/>
    <numFmt numFmtId="219" formatCode="_-* #,##0.00\ &quot;DM&quot;_-;\-* #,##0.00\ &quot;DM&quot;_-;_-* &quot;-&quot;??\ &quot;DM&quot;_-;_-@_-"/>
    <numFmt numFmtId="220" formatCode="_-* #,##0_-;\-* #,##0_-;_-* &quot;-&quot;??_-;_-@_-"/>
  </numFmts>
  <fonts count="25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2"/>
      <name val="Palatino"/>
      <family val="1"/>
    </font>
    <font>
      <sz val="11"/>
      <name val="Palatino"/>
      <family val="1"/>
    </font>
    <font>
      <sz val="10"/>
      <color rgb="FFFF0000"/>
      <name val="Arial"/>
      <family val="2"/>
    </font>
    <font>
      <sz val="12"/>
      <color theme="1"/>
      <name val="Calibri"/>
      <family val="2"/>
      <scheme val="minor"/>
    </font>
    <font>
      <vertAlign val="superscript"/>
      <sz val="12"/>
      <name val="Palatino"/>
    </font>
    <font>
      <b/>
      <vertAlign val="superscript"/>
      <sz val="10"/>
      <name val="Arial"/>
      <family val="2"/>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2"/>
      <color theme="0"/>
      <name val="Calibri"/>
      <family val="2"/>
      <scheme val="minor"/>
    </font>
    <font>
      <b/>
      <sz val="11"/>
      <name val="Calibri"/>
      <family val="2"/>
      <scheme val="minor"/>
    </font>
    <font>
      <sz val="12"/>
      <color theme="1"/>
      <name val="Calibri"/>
      <family val="2"/>
      <charset val="204"/>
      <scheme val="minor"/>
    </font>
    <font>
      <b/>
      <vertAlign val="superscript"/>
      <sz val="11"/>
      <color theme="1"/>
      <name val="Calibri"/>
      <family val="2"/>
      <scheme val="minor"/>
    </font>
    <font>
      <b/>
      <sz val="14"/>
      <name val="Calibri"/>
      <family val="2"/>
      <scheme val="minor"/>
    </font>
    <font>
      <b/>
      <vertAlign val="superscript"/>
      <sz val="11"/>
      <name val="Calibri"/>
      <family val="2"/>
      <scheme val="minor"/>
    </font>
    <font>
      <b/>
      <sz val="13"/>
      <name val="Arial"/>
      <family val="2"/>
    </font>
    <font>
      <sz val="11"/>
      <name val="Arial"/>
      <family val="2"/>
    </font>
    <font>
      <vertAlign val="superscript"/>
      <sz val="12"/>
      <name val="Arial"/>
      <family val="2"/>
    </font>
    <font>
      <b/>
      <vertAlign val="superscript"/>
      <sz val="12"/>
      <name val="Arial"/>
      <family val="2"/>
    </font>
    <font>
      <sz val="8"/>
      <name val="Calibri"/>
      <family val="2"/>
      <scheme val="minor"/>
    </font>
    <font>
      <b/>
      <vertAlign val="superscript"/>
      <sz val="9"/>
      <name val="Arial"/>
      <family val="2"/>
    </font>
    <font>
      <sz val="12"/>
      <color rgb="FF000000"/>
      <name val="Calibri"/>
      <family val="2"/>
      <scheme val="minor"/>
    </font>
    <font>
      <b/>
      <sz val="12"/>
      <name val="Palatino"/>
    </font>
    <font>
      <sz val="12"/>
      <color rgb="FF0000FF"/>
      <name val="Times New Roman"/>
      <family val="1"/>
    </font>
    <font>
      <sz val="10"/>
      <color rgb="FF0000FF"/>
      <name val="Arial"/>
      <family val="2"/>
    </font>
    <font>
      <sz val="12"/>
      <color rgb="FF0000FF"/>
      <name val="Calibri"/>
      <family val="2"/>
      <scheme val="minor"/>
    </font>
    <font>
      <sz val="12"/>
      <color rgb="FFFF0000"/>
      <name val="Calibri"/>
      <family val="2"/>
      <scheme val="minor"/>
    </font>
    <font>
      <u/>
      <sz val="12"/>
      <color rgb="FF0000FF"/>
      <name val="Times New Roman"/>
      <family val="1"/>
    </font>
    <font>
      <b/>
      <sz val="12"/>
      <color rgb="FF0000FF"/>
      <name val="Times New Roman"/>
      <family val="1"/>
    </font>
    <font>
      <b/>
      <sz val="10"/>
      <color rgb="FF0000FF"/>
      <name val="Arial"/>
      <family val="2"/>
    </font>
    <font>
      <b/>
      <sz val="12"/>
      <color rgb="FF0000FF"/>
      <name val="Palatino"/>
      <family val="1"/>
    </font>
    <font>
      <sz val="12"/>
      <color rgb="FF0000FF"/>
      <name val="Arial"/>
      <family val="2"/>
    </font>
    <font>
      <b/>
      <sz val="12"/>
      <color rgb="FFFF0000"/>
      <name val="Calibri"/>
      <family val="2"/>
      <scheme val="minor"/>
    </font>
    <font>
      <sz val="10"/>
      <name val="Calibri"/>
      <family val="2"/>
      <scheme val="minor"/>
    </font>
    <font>
      <sz val="9"/>
      <name val="Calibri"/>
      <family val="2"/>
      <scheme val="minor"/>
    </font>
    <font>
      <sz val="9"/>
      <name val="Calibri"/>
      <family val="2"/>
    </font>
    <font>
      <sz val="9"/>
      <name val="Palatino"/>
      <family val="1"/>
    </font>
    <font>
      <sz val="12"/>
      <color rgb="FF9C6500"/>
      <name val="Calibri"/>
      <family val="2"/>
      <scheme val="minor"/>
    </font>
    <font>
      <strike/>
      <sz val="8"/>
      <name val="Calibri"/>
      <family val="2"/>
      <scheme val="minor"/>
    </font>
    <font>
      <sz val="12"/>
      <color rgb="FF006100"/>
      <name val="Calibri"/>
      <family val="2"/>
      <scheme val="minor"/>
    </font>
    <font>
      <b/>
      <sz val="10"/>
      <name val="Calibri"/>
      <family val="2"/>
    </font>
    <font>
      <sz val="24"/>
      <color rgb="FFFF0000"/>
      <name val="Calibri"/>
      <family val="2"/>
      <scheme val="minor"/>
    </font>
    <font>
      <b/>
      <vertAlign val="superscript"/>
      <sz val="12"/>
      <name val="Times New Roman"/>
      <family val="1"/>
    </font>
    <font>
      <vertAlign val="superscript"/>
      <sz val="11"/>
      <color theme="1"/>
      <name val="Calibri"/>
      <family val="2"/>
      <scheme val="minor"/>
    </font>
    <font>
      <sz val="12"/>
      <color theme="1"/>
      <name val="Calibri"/>
      <family val="2"/>
    </font>
    <font>
      <sz val="12"/>
      <name val="Calibri"/>
      <family val="2"/>
    </font>
    <font>
      <b/>
      <sz val="11"/>
      <color rgb="FFFF0000"/>
      <name val="Calibri"/>
      <family val="2"/>
      <scheme val="minor"/>
    </font>
    <font>
      <b/>
      <vertAlign val="superscript"/>
      <sz val="12"/>
      <name val="Calibri"/>
      <family val="2"/>
      <scheme val="minor"/>
    </font>
    <font>
      <b/>
      <sz val="11"/>
      <color rgb="FF00B050"/>
      <name val="Calibri"/>
      <family val="2"/>
      <scheme val="minor"/>
    </font>
    <font>
      <sz val="11"/>
      <color rgb="FF00B050"/>
      <name val="Calibri"/>
      <family val="2"/>
      <scheme val="minor"/>
    </font>
    <font>
      <b/>
      <sz val="10"/>
      <color rgb="FF00B050"/>
      <name val="Arial"/>
      <family val="2"/>
    </font>
    <font>
      <b/>
      <sz val="12"/>
      <color rgb="FF00B050"/>
      <name val="Arial"/>
      <family val="2"/>
    </font>
    <font>
      <b/>
      <sz val="12"/>
      <color rgb="FF00B050"/>
      <name val="Palatino"/>
      <family val="1"/>
    </font>
    <font>
      <b/>
      <sz val="10"/>
      <color rgb="FF000000"/>
      <name val="Calibri"/>
      <family val="2"/>
    </font>
    <font>
      <sz val="12"/>
      <color rgb="FF000000"/>
      <name val="Calibri"/>
      <family val="2"/>
    </font>
    <font>
      <b/>
      <sz val="11"/>
      <name val="Calibri"/>
      <family val="2"/>
    </font>
    <font>
      <sz val="12"/>
      <color rgb="FFFF0000"/>
      <name val="Calibri"/>
      <family val="2"/>
    </font>
    <font>
      <b/>
      <sz val="9"/>
      <name val="Times New Roman"/>
      <family val="1"/>
    </font>
    <font>
      <sz val="10"/>
      <name val="Arial"/>
    </font>
    <font>
      <sz val="11"/>
      <color rgb="FF000000"/>
      <name val="Century Gothic"/>
    </font>
    <font>
      <b/>
      <sz val="12"/>
      <name val="Arial"/>
    </font>
    <font>
      <sz val="10"/>
      <color rgb="FFFF0000"/>
      <name val="Arial"/>
    </font>
    <font>
      <b/>
      <sz val="10"/>
      <name val="Arial"/>
    </font>
  </fonts>
  <fills count="15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style="thin">
        <color indexed="64"/>
      </right>
      <top/>
      <bottom style="medium">
        <color auto="1"/>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auto="1"/>
      </right>
      <top style="medium">
        <color auto="1"/>
      </top>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medium">
        <color indexed="64"/>
      </top>
      <bottom/>
      <diagonal/>
    </border>
    <border>
      <left/>
      <right style="medium">
        <color auto="1"/>
      </right>
      <top/>
      <bottom style="thin">
        <color auto="1"/>
      </bottom>
      <diagonal/>
    </border>
    <border>
      <left/>
      <right style="thin">
        <color indexed="64"/>
      </right>
      <top style="medium">
        <color indexed="64"/>
      </top>
      <bottom style="double">
        <color indexed="64"/>
      </bottom>
      <diagonal/>
    </border>
  </borders>
  <cellStyleXfs count="20602">
    <xf numFmtId="0" fontId="0" fillId="0" borderId="0"/>
    <xf numFmtId="0" fontId="23" fillId="0" borderId="0"/>
    <xf numFmtId="0" fontId="26" fillId="0" borderId="0"/>
    <xf numFmtId="44" fontId="23" fillId="0" borderId="0" applyFont="0" applyFill="0" applyBorder="0" applyAlignment="0" applyProtection="0"/>
    <xf numFmtId="43" fontId="23" fillId="0" borderId="0" applyFont="0" applyFill="0" applyBorder="0" applyAlignment="0" applyProtection="0"/>
    <xf numFmtId="0" fontId="30" fillId="0" borderId="0"/>
    <xf numFmtId="0" fontId="26" fillId="0" borderId="0"/>
    <xf numFmtId="44" fontId="30" fillId="0" borderId="0" applyFont="0" applyFill="0" applyBorder="0" applyAlignment="0" applyProtection="0"/>
    <xf numFmtId="0" fontId="22" fillId="0" borderId="0"/>
    <xf numFmtId="0" fontId="30" fillId="0" borderId="0"/>
    <xf numFmtId="44" fontId="22"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43"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19" fillId="0" borderId="0"/>
    <xf numFmtId="0" fontId="18" fillId="0" borderId="0"/>
    <xf numFmtId="43" fontId="43" fillId="0" borderId="0" applyFont="0" applyFill="0" applyBorder="0" applyAlignment="0" applyProtection="0"/>
    <xf numFmtId="0" fontId="48" fillId="0" borderId="0" applyNumberFormat="0" applyFill="0" applyBorder="0" applyAlignment="0" applyProtection="0"/>
    <xf numFmtId="0" fontId="49" fillId="0" borderId="11" applyNumberFormat="0" applyFill="0" applyAlignment="0" applyProtection="0"/>
    <xf numFmtId="0" fontId="50" fillId="0" borderId="12" applyNumberFormat="0" applyFill="0" applyAlignment="0" applyProtection="0"/>
    <xf numFmtId="0" fontId="51" fillId="0" borderId="13" applyNumberFormat="0" applyFill="0" applyAlignment="0" applyProtection="0"/>
    <xf numFmtId="0" fontId="51" fillId="0" borderId="0" applyNumberFormat="0" applyFill="0" applyBorder="0" applyAlignment="0" applyProtection="0"/>
    <xf numFmtId="0" fontId="52" fillId="5" borderId="0" applyNumberFormat="0" applyBorder="0" applyAlignment="0" applyProtection="0"/>
    <xf numFmtId="0" fontId="53" fillId="6" borderId="0" applyNumberFormat="0" applyBorder="0" applyAlignment="0" applyProtection="0"/>
    <xf numFmtId="0" fontId="54" fillId="7" borderId="0" applyNumberFormat="0" applyBorder="0" applyAlignment="0" applyProtection="0"/>
    <xf numFmtId="0" fontId="55" fillId="8" borderId="14" applyNumberFormat="0" applyAlignment="0" applyProtection="0"/>
    <xf numFmtId="0" fontId="56" fillId="9" borderId="15" applyNumberFormat="0" applyAlignment="0" applyProtection="0"/>
    <xf numFmtId="0" fontId="57" fillId="9" borderId="14" applyNumberFormat="0" applyAlignment="0" applyProtection="0"/>
    <xf numFmtId="0" fontId="58" fillId="0" borderId="16" applyNumberFormat="0" applyFill="0" applyAlignment="0" applyProtection="0"/>
    <xf numFmtId="0" fontId="59" fillId="10" borderId="17" applyNumberFormat="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1" fillId="0" borderId="19" applyNumberFormat="0" applyFill="0" applyAlignment="0" applyProtection="0"/>
    <xf numFmtId="0" fontId="6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6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6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6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62"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70" fillId="38" borderId="0" applyNumberFormat="0" applyBorder="0" applyAlignment="0" applyProtection="0"/>
    <xf numFmtId="0" fontId="17" fillId="0" borderId="0"/>
    <xf numFmtId="0" fontId="70" fillId="42" borderId="0" applyNumberFormat="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70" fillId="36" borderId="0" applyNumberFormat="0" applyBorder="0" applyAlignment="0" applyProtection="0"/>
    <xf numFmtId="0" fontId="26" fillId="0" borderId="0"/>
    <xf numFmtId="0" fontId="17" fillId="0" borderId="0"/>
    <xf numFmtId="0" fontId="70" fillId="41" borderId="0" applyNumberFormat="0" applyBorder="0" applyAlignment="0" applyProtection="0"/>
    <xf numFmtId="44" fontId="17" fillId="0" borderId="0" applyFont="0" applyFill="0" applyBorder="0" applyAlignment="0" applyProtection="0"/>
    <xf numFmtId="0" fontId="26" fillId="0" borderId="0" applyNumberFormat="0" applyFill="0" applyBorder="0" applyAlignment="0" applyProtection="0"/>
    <xf numFmtId="0" fontId="26" fillId="0" borderId="0"/>
    <xf numFmtId="0" fontId="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70" fillId="40" borderId="0" applyNumberFormat="0" applyBorder="0" applyAlignment="0" applyProtection="0"/>
    <xf numFmtId="0" fontId="64" fillId="0" borderId="0"/>
    <xf numFmtId="0" fontId="26" fillId="0" borderId="0"/>
    <xf numFmtId="0" fontId="70" fillId="36" borderId="0" applyNumberFormat="0" applyBorder="0" applyAlignment="0" applyProtection="0"/>
    <xf numFmtId="0" fontId="70"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3" borderId="0" applyNumberFormat="0" applyBorder="0" applyAlignment="0" applyProtection="0"/>
    <xf numFmtId="9" fontId="17" fillId="0" borderId="0" applyFont="0" applyFill="0" applyBorder="0" applyAlignment="0" applyProtection="0"/>
    <xf numFmtId="0" fontId="26" fillId="0" borderId="0"/>
    <xf numFmtId="0" fontId="26" fillId="0" borderId="0"/>
    <xf numFmtId="0" fontId="64" fillId="0" borderId="0"/>
    <xf numFmtId="0" fontId="70" fillId="40" borderId="0" applyNumberFormat="0" applyBorder="0" applyAlignment="0" applyProtection="0"/>
    <xf numFmtId="0" fontId="67" fillId="0" borderId="0" applyNumberFormat="0" applyFill="0" applyBorder="0" applyAlignment="0" applyProtection="0">
      <alignment vertical="top"/>
    </xf>
    <xf numFmtId="0" fontId="68" fillId="0" borderId="0" applyNumberFormat="0" applyFill="0" applyBorder="0" applyAlignment="0" applyProtection="0">
      <alignment vertical="top"/>
    </xf>
    <xf numFmtId="0" fontId="69" fillId="0" borderId="0" applyNumberFormat="0" applyFill="0" applyBorder="0" applyAlignment="0" applyProtection="0">
      <alignment vertical="top"/>
    </xf>
    <xf numFmtId="0" fontId="26" fillId="0" borderId="0"/>
    <xf numFmtId="0" fontId="26" fillId="0" borderId="0" applyFont="0" applyFill="0" applyBorder="0" applyProtection="0"/>
    <xf numFmtId="0" fontId="70" fillId="36"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174" fontId="26" fillId="0" borderId="0" applyFont="0" applyFill="0" applyBorder="0" applyAlignment="0" applyProtection="0"/>
    <xf numFmtId="0" fontId="26" fillId="0" borderId="0" applyNumberFormat="0" applyFill="0" applyBorder="0" applyAlignment="0" applyProtection="0"/>
    <xf numFmtId="0" fontId="70" fillId="38" borderId="0" applyNumberFormat="0" applyBorder="0" applyAlignment="0" applyProtection="0"/>
    <xf numFmtId="0" fontId="66" fillId="0" borderId="0" applyNumberFormat="0" applyFill="0" applyBorder="0" applyAlignment="0" applyProtection="0">
      <alignment vertical="top"/>
      <protection locked="0"/>
    </xf>
    <xf numFmtId="0" fontId="70" fillId="36" borderId="0" applyNumberFormat="0" applyBorder="0" applyAlignment="0" applyProtection="0"/>
    <xf numFmtId="0" fontId="70" fillId="39" borderId="0" applyNumberFormat="0" applyBorder="0" applyAlignment="0" applyProtection="0"/>
    <xf numFmtId="0" fontId="70" fillId="37" borderId="0" applyNumberFormat="0" applyBorder="0" applyAlignment="0" applyProtection="0"/>
    <xf numFmtId="0" fontId="26" fillId="0" borderId="0" applyNumberFormat="0" applyFill="0" applyBorder="0" applyAlignment="0" applyProtection="0"/>
    <xf numFmtId="0" fontId="65" fillId="0" borderId="0"/>
    <xf numFmtId="0" fontId="70" fillId="36" borderId="0" applyNumberFormat="0" applyBorder="0" applyAlignment="0" applyProtection="0"/>
    <xf numFmtId="0" fontId="26" fillId="0" borderId="0"/>
    <xf numFmtId="0" fontId="70" fillId="36" borderId="0" applyNumberFormat="0" applyBorder="0" applyAlignment="0" applyProtection="0"/>
    <xf numFmtId="0" fontId="26" fillId="0" borderId="0" applyNumberFormat="0" applyFill="0" applyBorder="0" applyAlignment="0" applyProtection="0"/>
    <xf numFmtId="0" fontId="70" fillId="38" borderId="0" applyNumberFormat="0" applyBorder="0" applyAlignment="0" applyProtection="0"/>
    <xf numFmtId="0" fontId="64"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4"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39" fontId="30" fillId="0" borderId="0" applyFont="0" applyFill="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1"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26" fillId="0" borderId="0" applyFont="0" applyFill="0" applyBorder="0" applyProtection="0"/>
    <xf numFmtId="0" fontId="71" fillId="51"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52"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0" fillId="59" borderId="0" applyNumberFormat="0" applyBorder="0" applyAlignment="0" applyProtection="0"/>
    <xf numFmtId="0" fontId="70"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1" fillId="65"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1" fillId="65" borderId="0" applyNumberFormat="0" applyBorder="0" applyAlignment="0" applyProtection="0"/>
    <xf numFmtId="0" fontId="71" fillId="5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1" fillId="56"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0" fillId="67" borderId="0" applyNumberFormat="0" applyBorder="0" applyAlignment="0" applyProtection="0"/>
    <xf numFmtId="0" fontId="70" fillId="60" borderId="0" applyNumberFormat="0" applyBorder="0" applyAlignment="0" applyProtection="0"/>
    <xf numFmtId="0" fontId="71" fillId="68" borderId="0" applyNumberFormat="0" applyBorder="0" applyAlignment="0" applyProtection="0"/>
    <xf numFmtId="0" fontId="71" fillId="6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175" fontId="72" fillId="70" borderId="20">
      <alignment horizontal="center" vertical="center"/>
    </xf>
    <xf numFmtId="176" fontId="26" fillId="70" borderId="20">
      <alignment horizontal="center" vertical="center"/>
    </xf>
    <xf numFmtId="176" fontId="26" fillId="70" borderId="20">
      <alignment horizontal="center" vertical="center"/>
    </xf>
    <xf numFmtId="176" fontId="26" fillId="70" borderId="20">
      <alignment horizontal="center" vertical="center"/>
    </xf>
    <xf numFmtId="49" fontId="26" fillId="0" borderId="21"/>
    <xf numFmtId="0" fontId="73" fillId="49" borderId="21" applyNumberFormat="0" applyFont="0" applyBorder="0" applyAlignment="0" applyProtection="0">
      <protection hidden="1"/>
    </xf>
    <xf numFmtId="0" fontId="74" fillId="37"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3" fontId="75" fillId="0" borderId="0" applyFill="0" applyBorder="0" applyProtection="0">
      <alignment horizontal="right"/>
    </xf>
    <xf numFmtId="177" fontId="26" fillId="0" borderId="0" applyFont="0" applyFill="0" applyBorder="0" applyAlignment="0" applyProtection="0"/>
    <xf numFmtId="178" fontId="76" fillId="0" borderId="0" applyFill="0" applyBorder="0" applyAlignment="0"/>
    <xf numFmtId="0" fontId="77" fillId="49" borderId="22" applyNumberFormat="0" applyAlignment="0" applyProtection="0"/>
    <xf numFmtId="0" fontId="77" fillId="49"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8" fillId="42" borderId="22" applyNumberFormat="0" applyAlignment="0" applyProtection="0"/>
    <xf numFmtId="0" fontId="79" fillId="46" borderId="23" applyNumberFormat="0" applyAlignment="0" applyProtection="0"/>
    <xf numFmtId="0" fontId="79" fillId="71" borderId="23" applyNumberFormat="0" applyAlignment="0" applyProtection="0"/>
    <xf numFmtId="0" fontId="79" fillId="71" borderId="23" applyNumberFormat="0" applyAlignment="0" applyProtection="0"/>
    <xf numFmtId="0" fontId="79" fillId="71" borderId="23" applyNumberFormat="0" applyAlignment="0" applyProtection="0"/>
    <xf numFmtId="0" fontId="79" fillId="71" borderId="23" applyNumberFormat="0" applyAlignment="0" applyProtection="0"/>
    <xf numFmtId="0" fontId="79" fillId="71" borderId="23" applyNumberFormat="0" applyAlignment="0" applyProtection="0"/>
    <xf numFmtId="49" fontId="26" fillId="0" borderId="21"/>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81" fillId="0" borderId="0" applyNumberFormat="0" applyAlignment="0">
      <alignment horizontal="left"/>
    </xf>
    <xf numFmtId="181" fontId="26" fillId="0" borderId="0" applyFont="0" applyFill="0" applyBorder="0" applyAlignment="0" applyProtection="0"/>
    <xf numFmtId="182" fontId="82" fillId="0" borderId="0" applyFont="0" applyFill="0" applyBorder="0" applyAlignment="0" applyProtection="0"/>
    <xf numFmtId="44" fontId="70" fillId="0" borderId="0" applyFont="0" applyFill="0" applyBorder="0" applyAlignment="0" applyProtection="0"/>
    <xf numFmtId="0" fontId="17" fillId="43" borderId="0" applyNumberFormat="0" applyBorder="0" applyAlignment="0" applyProtection="0"/>
    <xf numFmtId="44" fontId="7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7" fillId="40" borderId="0" applyNumberFormat="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83"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5" fontId="84" fillId="0" borderId="0" applyFont="0" applyFill="0" applyBorder="0" applyAlignment="0" applyProtection="0"/>
    <xf numFmtId="184" fontId="30" fillId="0" borderId="0" applyFont="0" applyFill="0" applyBorder="0" applyAlignment="0" applyProtection="0"/>
    <xf numFmtId="14" fontId="26" fillId="0" borderId="0" applyFont="0" applyFill="0" applyBorder="0" applyAlignment="0" applyProtection="0"/>
    <xf numFmtId="6" fontId="85" fillId="0" borderId="0">
      <protection locked="0"/>
    </xf>
    <xf numFmtId="6" fontId="85" fillId="0" borderId="0">
      <protection locked="0"/>
    </xf>
    <xf numFmtId="185" fontId="26" fillId="72" borderId="0">
      <alignment horizontal="center"/>
    </xf>
    <xf numFmtId="0" fontId="26" fillId="0" borderId="21"/>
    <xf numFmtId="186" fontId="64" fillId="0" borderId="0">
      <alignment horizontal="right"/>
      <protection locked="0"/>
    </xf>
    <xf numFmtId="0" fontId="86" fillId="0" borderId="0" applyNumberFormat="0" applyAlignment="0">
      <alignment horizontal="left"/>
    </xf>
    <xf numFmtId="187" fontId="26" fillId="0" borderId="0" applyFont="0" applyFill="0" applyBorder="0" applyAlignment="0" applyProtection="0"/>
    <xf numFmtId="188" fontId="26"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6" fillId="0" borderId="21">
      <alignment horizontal="left"/>
    </xf>
    <xf numFmtId="2" fontId="26" fillId="0" borderId="0" applyFont="0" applyFill="0" applyBorder="0" applyAlignment="0" applyProtection="0"/>
    <xf numFmtId="192" fontId="26" fillId="0" borderId="0">
      <protection locked="0"/>
    </xf>
    <xf numFmtId="192" fontId="26" fillId="0" borderId="0">
      <protection locked="0"/>
    </xf>
    <xf numFmtId="192" fontId="26" fillId="0" borderId="0">
      <protection locked="0"/>
    </xf>
    <xf numFmtId="38" fontId="88" fillId="0" borderId="24">
      <alignment horizontal="right"/>
    </xf>
    <xf numFmtId="172" fontId="82" fillId="0" borderId="0" applyFont="0" applyFill="0" applyBorder="0" applyAlignment="0" applyProtection="0"/>
    <xf numFmtId="193" fontId="26" fillId="0" borderId="0" applyFont="0" applyFill="0" applyBorder="0" applyAlignment="0" applyProtection="0">
      <alignment horizontal="center"/>
    </xf>
    <xf numFmtId="194" fontId="26" fillId="0" borderId="0" applyFont="0" applyFill="0" applyBorder="0" applyAlignment="0" applyProtection="0"/>
    <xf numFmtId="195" fontId="89" fillId="0" borderId="0" applyFont="0" applyFill="0" applyBorder="0" applyAlignment="0" applyProtection="0"/>
    <xf numFmtId="196" fontId="26" fillId="0" borderId="0" applyFont="0" applyFill="0" applyBorder="0" applyAlignment="0" applyProtection="0"/>
    <xf numFmtId="197" fontId="89" fillId="0" borderId="0" applyFont="0" applyFill="0" applyBorder="0" applyAlignment="0" applyProtection="0"/>
    <xf numFmtId="0" fontId="26" fillId="0" borderId="0" applyFont="0" applyFill="0" applyBorder="0"/>
    <xf numFmtId="0" fontId="90" fillId="39"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38" fontId="88" fillId="74" borderId="0" applyNumberFormat="0" applyBorder="0" applyAlignment="0" applyProtection="0"/>
    <xf numFmtId="38" fontId="88" fillId="74" borderId="0" applyNumberFormat="0" applyBorder="0" applyAlignment="0" applyProtection="0"/>
    <xf numFmtId="38" fontId="88" fillId="74" borderId="0" applyNumberFormat="0" applyBorder="0" applyAlignment="0" applyProtection="0"/>
    <xf numFmtId="0" fontId="91" fillId="0" borderId="0" applyNumberFormat="0" applyFill="0" applyBorder="0" applyAlignment="0" applyProtection="0"/>
    <xf numFmtId="0" fontId="38" fillId="0" borderId="25" applyNumberFormat="0" applyAlignment="0" applyProtection="0">
      <alignment horizontal="left" vertical="center"/>
    </xf>
    <xf numFmtId="0" fontId="38" fillId="0" borderId="9">
      <alignment horizontal="left" vertical="center"/>
    </xf>
    <xf numFmtId="0" fontId="38" fillId="0" borderId="9">
      <alignment horizontal="left" vertical="center"/>
    </xf>
    <xf numFmtId="0" fontId="92" fillId="0" borderId="0" applyNumberFormat="0" applyFont="0" applyFill="0" applyBorder="0" applyProtection="0"/>
    <xf numFmtId="0" fontId="93" fillId="0" borderId="26"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38" fillId="0" borderId="0" applyNumberFormat="0" applyFont="0" applyFill="0" applyBorder="0" applyProtection="0"/>
    <xf numFmtId="0" fontId="95" fillId="0" borderId="28"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29" applyNumberFormat="0" applyFill="0" applyAlignment="0" applyProtection="0"/>
    <xf numFmtId="0" fontId="96" fillId="0" borderId="29" applyNumberFormat="0" applyFill="0" applyAlignment="0" applyProtection="0"/>
    <xf numFmtId="0" fontId="96" fillId="0" borderId="29" applyNumberFormat="0" applyFill="0" applyAlignment="0" applyProtection="0"/>
    <xf numFmtId="0" fontId="96" fillId="0" borderId="29" applyNumberFormat="0" applyFill="0" applyAlignment="0" applyProtection="0"/>
    <xf numFmtId="0" fontId="97" fillId="0" borderId="30"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98" fontId="26" fillId="0" borderId="0">
      <protection locked="0"/>
    </xf>
    <xf numFmtId="198" fontId="26" fillId="0" borderId="0">
      <protection locked="0"/>
    </xf>
    <xf numFmtId="198" fontId="26" fillId="0" borderId="0">
      <protection locked="0"/>
    </xf>
    <xf numFmtId="198" fontId="26" fillId="0" borderId="0">
      <protection locked="0"/>
    </xf>
    <xf numFmtId="198" fontId="26" fillId="0" borderId="0">
      <protection locked="0"/>
    </xf>
    <xf numFmtId="198" fontId="26" fillId="0" borderId="0">
      <protection locked="0"/>
    </xf>
    <xf numFmtId="198" fontId="26" fillId="0" borderId="0">
      <protection locked="0"/>
    </xf>
    <xf numFmtId="198" fontId="26" fillId="0" borderId="0">
      <protection locked="0"/>
    </xf>
    <xf numFmtId="199" fontId="26" fillId="0" borderId="0" applyFont="0" applyFill="0" applyBorder="0" applyAlignment="0" applyProtection="0">
      <alignment horizontal="center"/>
    </xf>
    <xf numFmtId="0" fontId="99" fillId="0" borderId="32" applyNumberFormat="0" applyFill="0" applyAlignment="0" applyProtection="0"/>
    <xf numFmtId="39" fontId="100" fillId="0" borderId="0">
      <protection locked="0"/>
    </xf>
    <xf numFmtId="200" fontId="100" fillId="0" borderId="0"/>
    <xf numFmtId="10" fontId="88" fillId="75" borderId="1" applyNumberFormat="0" applyBorder="0" applyAlignment="0" applyProtection="0"/>
    <xf numFmtId="10" fontId="88" fillId="75" borderId="1" applyNumberFormat="0" applyBorder="0" applyAlignment="0" applyProtection="0"/>
    <xf numFmtId="10" fontId="88" fillId="75" borderId="1" applyNumberFormat="0" applyBorder="0" applyAlignment="0" applyProtection="0"/>
    <xf numFmtId="10" fontId="88" fillId="75" borderId="1" applyNumberFormat="0" applyBorder="0" applyAlignment="0" applyProtection="0"/>
    <xf numFmtId="10" fontId="88" fillId="75" borderId="1" applyNumberFormat="0" applyBorder="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0" fontId="101" fillId="44" borderId="22" applyNumberFormat="0" applyAlignment="0" applyProtection="0"/>
    <xf numFmtId="201" fontId="30" fillId="0" borderId="0" applyFont="0" applyFill="0" applyBorder="0" applyAlignment="0" applyProtection="0">
      <alignment horizontal="left" indent="1"/>
    </xf>
    <xf numFmtId="0" fontId="26" fillId="0" borderId="21">
      <alignment horizontal="left"/>
    </xf>
    <xf numFmtId="0" fontId="26" fillId="76" borderId="21" applyNumberFormat="0">
      <alignment horizontal="left" vertical="top"/>
    </xf>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202" fontId="26" fillId="0" borderId="0" applyFont="0" applyFill="0" applyBorder="0" applyAlignment="0" applyProtection="0"/>
    <xf numFmtId="20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8" fillId="0" borderId="0"/>
    <xf numFmtId="0" fontId="26" fillId="0" borderId="21"/>
    <xf numFmtId="0" fontId="104" fillId="77"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37" fontId="105" fillId="0" borderId="0"/>
    <xf numFmtId="205" fontId="106" fillId="0" borderId="0"/>
    <xf numFmtId="206" fontId="26" fillId="0" borderId="0"/>
    <xf numFmtId="206" fontId="26" fillId="0" borderId="0"/>
    <xf numFmtId="206" fontId="26" fillId="0" borderId="0"/>
    <xf numFmtId="200" fontId="107" fillId="0" borderId="0"/>
    <xf numFmtId="200" fontId="107" fillId="0" borderId="0"/>
    <xf numFmtId="200" fontId="107" fillId="0" borderId="0"/>
    <xf numFmtId="200" fontId="107" fillId="0" borderId="0"/>
    <xf numFmtId="200" fontId="107" fillId="0" borderId="0"/>
    <xf numFmtId="200" fontId="107" fillId="0" borderId="0"/>
    <xf numFmtId="200" fontId="107" fillId="0" borderId="0"/>
    <xf numFmtId="0" fontId="80" fillId="0" borderId="0"/>
    <xf numFmtId="0" fontId="17" fillId="40" borderId="0" applyNumberFormat="0" applyBorder="0" applyAlignment="0" applyProtection="0"/>
    <xf numFmtId="0" fontId="26" fillId="0" borderId="0"/>
    <xf numFmtId="0" fontId="26" fillId="0" borderId="0"/>
    <xf numFmtId="0" fontId="26" fillId="0" borderId="0"/>
    <xf numFmtId="0" fontId="83" fillId="0" borderId="0"/>
    <xf numFmtId="0" fontId="83" fillId="0" borderId="0"/>
    <xf numFmtId="0" fontId="80" fillId="0" borderId="0"/>
    <xf numFmtId="0" fontId="26" fillId="0" borderId="0"/>
    <xf numFmtId="0" fontId="26" fillId="0" borderId="0"/>
    <xf numFmtId="0" fontId="26" fillId="0" borderId="0"/>
    <xf numFmtId="0" fontId="108" fillId="0" borderId="0"/>
    <xf numFmtId="0" fontId="70" fillId="0" borderId="0"/>
    <xf numFmtId="0" fontId="70" fillId="0" borderId="0"/>
    <xf numFmtId="0" fontId="26" fillId="0" borderId="0"/>
    <xf numFmtId="0" fontId="26" fillId="0" borderId="0"/>
    <xf numFmtId="0" fontId="70" fillId="0" borderId="0"/>
    <xf numFmtId="0" fontId="70" fillId="0" borderId="0"/>
    <xf numFmtId="0" fontId="26" fillId="0" borderId="0"/>
    <xf numFmtId="0" fontId="70" fillId="0" borderId="0"/>
    <xf numFmtId="0" fontId="70" fillId="0" borderId="0"/>
    <xf numFmtId="0" fontId="26" fillId="0" borderId="0"/>
    <xf numFmtId="0" fontId="70" fillId="0" borderId="0"/>
    <xf numFmtId="0" fontId="70" fillId="0" borderId="0"/>
    <xf numFmtId="0" fontId="26" fillId="0" borderId="0"/>
    <xf numFmtId="0" fontId="108" fillId="0" borderId="0"/>
    <xf numFmtId="0" fontId="108" fillId="0" borderId="0"/>
    <xf numFmtId="0" fontId="26" fillId="0" borderId="0"/>
    <xf numFmtId="0" fontId="26" fillId="0" borderId="0"/>
    <xf numFmtId="0" fontId="30" fillId="0" borderId="0"/>
    <xf numFmtId="0" fontId="30" fillId="0" borderId="0"/>
    <xf numFmtId="0" fontId="80" fillId="0" borderId="0"/>
    <xf numFmtId="0" fontId="26" fillId="0" borderId="0"/>
    <xf numFmtId="0" fontId="17" fillId="4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70" fillId="0" borderId="0"/>
    <xf numFmtId="0" fontId="26" fillId="0" borderId="0"/>
    <xf numFmtId="0" fontId="17" fillId="0" borderId="0"/>
    <xf numFmtId="0" fontId="83" fillId="0" borderId="0"/>
    <xf numFmtId="0" fontId="83" fillId="0" borderId="0"/>
    <xf numFmtId="0" fontId="26" fillId="0" borderId="0"/>
    <xf numFmtId="0" fontId="17" fillId="0" borderId="0"/>
    <xf numFmtId="0" fontId="17" fillId="0" borderId="0"/>
    <xf numFmtId="0" fontId="26" fillId="0" borderId="0"/>
    <xf numFmtId="0" fontId="17" fillId="0" borderId="0"/>
    <xf numFmtId="0" fontId="17" fillId="0" borderId="0"/>
    <xf numFmtId="0" fontId="26" fillId="0" borderId="0"/>
    <xf numFmtId="0" fontId="17" fillId="0" borderId="0"/>
    <xf numFmtId="0" fontId="17" fillId="0" borderId="0"/>
    <xf numFmtId="0" fontId="17" fillId="0" borderId="0"/>
    <xf numFmtId="0" fontId="30" fillId="0" borderId="0"/>
    <xf numFmtId="0" fontId="17" fillId="0" borderId="0"/>
    <xf numFmtId="0" fontId="17" fillId="4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17" fillId="0" borderId="0"/>
    <xf numFmtId="0" fontId="26" fillId="0" borderId="0"/>
    <xf numFmtId="0" fontId="26" fillId="0" borderId="0"/>
    <xf numFmtId="0" fontId="80" fillId="0" borderId="0"/>
    <xf numFmtId="0" fontId="17"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70" fillId="0" borderId="0"/>
    <xf numFmtId="0" fontId="70" fillId="0" borderId="0"/>
    <xf numFmtId="0" fontId="70" fillId="0" borderId="0"/>
    <xf numFmtId="0" fontId="26" fillId="0" borderId="0"/>
    <xf numFmtId="0" fontId="7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70" fillId="0" borderId="0"/>
    <xf numFmtId="0" fontId="80" fillId="0" borderId="0"/>
    <xf numFmtId="0" fontId="26" fillId="0" borderId="0"/>
    <xf numFmtId="0" fontId="26" fillId="0" borderId="0"/>
    <xf numFmtId="0" fontId="17" fillId="0" borderId="0"/>
    <xf numFmtId="0" fontId="26" fillId="40" borderId="35"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0" fontId="26" fillId="40" borderId="22" applyNumberFormat="0" applyFont="0" applyAlignment="0" applyProtection="0"/>
    <xf numFmtId="49" fontId="109" fillId="0" borderId="0" applyAlignment="0">
      <alignment horizontal="left" vertical="top"/>
    </xf>
    <xf numFmtId="0" fontId="110" fillId="49" borderId="36" applyNumberFormat="0" applyAlignment="0" applyProtection="0"/>
    <xf numFmtId="0" fontId="110" fillId="49"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0" fontId="110" fillId="42" borderId="36" applyNumberFormat="0" applyAlignment="0" applyProtection="0"/>
    <xf numFmtId="8" fontId="26" fillId="0" borderId="21"/>
    <xf numFmtId="173" fontId="26" fillId="0" borderId="21">
      <alignment horizontal="right"/>
    </xf>
    <xf numFmtId="200" fontId="111" fillId="0" borderId="3">
      <alignment vertical="center"/>
    </xf>
    <xf numFmtId="10" fontId="26" fillId="0" borderId="21"/>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80"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0"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07" fontId="112" fillId="0" borderId="0" applyProtection="0"/>
    <xf numFmtId="208" fontId="26" fillId="0" borderId="21">
      <alignment horizontal="center"/>
    </xf>
    <xf numFmtId="0" fontId="113" fillId="0" borderId="21" applyNumberFormat="0" applyFill="0" applyBorder="0" applyAlignment="0" applyProtection="0">
      <protection hidden="1"/>
    </xf>
    <xf numFmtId="0" fontId="114" fillId="0" borderId="0" applyNumberFormat="0" applyFill="0" applyBorder="0" applyAlignment="0"/>
    <xf numFmtId="209" fontId="75" fillId="0" borderId="0" applyFill="0" applyBorder="0" applyProtection="0">
      <alignment horizontal="right"/>
    </xf>
    <xf numFmtId="14" fontId="115" fillId="0" borderId="0" applyNumberFormat="0" applyFill="0" applyBorder="0" applyAlignment="0" applyProtection="0">
      <alignment horizontal="left"/>
    </xf>
    <xf numFmtId="0" fontId="26" fillId="0" borderId="0"/>
    <xf numFmtId="8" fontId="26" fillId="0" borderId="21"/>
    <xf numFmtId="4" fontId="76" fillId="78" borderId="36" applyNumberFormat="0" applyProtection="0">
      <alignment vertical="center"/>
    </xf>
    <xf numFmtId="4" fontId="116" fillId="79" borderId="1" applyNumberFormat="0" applyProtection="0">
      <alignment horizontal="right" vertical="center" wrapText="1"/>
    </xf>
    <xf numFmtId="4" fontId="116" fillId="79" borderId="1" applyNumberFormat="0" applyProtection="0">
      <alignment horizontal="right" vertical="center" wrapText="1"/>
    </xf>
    <xf numFmtId="4" fontId="117" fillId="78" borderId="37" applyNumberFormat="0" applyProtection="0">
      <alignment vertical="center"/>
    </xf>
    <xf numFmtId="4" fontId="117" fillId="78" borderId="37" applyNumberFormat="0" applyProtection="0">
      <alignment vertical="center"/>
    </xf>
    <xf numFmtId="4" fontId="118" fillId="80" borderId="28">
      <alignment vertical="center"/>
    </xf>
    <xf numFmtId="4" fontId="119" fillId="80" borderId="28">
      <alignment vertical="center"/>
    </xf>
    <xf numFmtId="4" fontId="118" fillId="81" borderId="28">
      <alignment vertical="center"/>
    </xf>
    <xf numFmtId="4" fontId="119" fillId="81" borderId="28">
      <alignment vertical="center"/>
    </xf>
    <xf numFmtId="4" fontId="116" fillId="79" borderId="1" applyNumberFormat="0" applyProtection="0">
      <alignment horizontal="left" vertical="center" indent="1"/>
    </xf>
    <xf numFmtId="0" fontId="120" fillId="78" borderId="37" applyNumberFormat="0" applyProtection="0">
      <alignment horizontal="left" vertical="top" indent="1"/>
    </xf>
    <xf numFmtId="0" fontId="120" fillId="78" borderId="37" applyNumberFormat="0" applyProtection="0">
      <alignment horizontal="left" vertical="top" indent="1"/>
    </xf>
    <xf numFmtId="4" fontId="121" fillId="82" borderId="1" applyNumberFormat="0" applyProtection="0">
      <alignment horizontal="left" vertical="center"/>
    </xf>
    <xf numFmtId="4" fontId="121" fillId="82" borderId="1" applyNumberFormat="0" applyProtection="0">
      <alignment horizontal="left" vertical="center"/>
    </xf>
    <xf numFmtId="4" fontId="121" fillId="82" borderId="1" applyNumberFormat="0" applyProtection="0">
      <alignment horizontal="left" vertical="center"/>
    </xf>
    <xf numFmtId="4" fontId="122" fillId="83" borderId="1" applyNumberFormat="0">
      <alignment horizontal="right" vertical="center"/>
    </xf>
    <xf numFmtId="4" fontId="76" fillId="37" borderId="37" applyNumberFormat="0" applyProtection="0">
      <alignment horizontal="right" vertical="center"/>
    </xf>
    <xf numFmtId="4" fontId="76" fillId="37" borderId="37" applyNumberFormat="0" applyProtection="0">
      <alignment horizontal="right" vertical="center"/>
    </xf>
    <xf numFmtId="4" fontId="76" fillId="38" borderId="37" applyNumberFormat="0" applyProtection="0">
      <alignment horizontal="right" vertical="center"/>
    </xf>
    <xf numFmtId="4" fontId="76" fillId="38" borderId="37" applyNumberFormat="0" applyProtection="0">
      <alignment horizontal="right" vertical="center"/>
    </xf>
    <xf numFmtId="4" fontId="76" fillId="62" borderId="37" applyNumberFormat="0" applyProtection="0">
      <alignment horizontal="right" vertical="center"/>
    </xf>
    <xf numFmtId="4" fontId="76" fillId="62" borderId="37" applyNumberFormat="0" applyProtection="0">
      <alignment horizontal="right" vertical="center"/>
    </xf>
    <xf numFmtId="4" fontId="76" fillId="50" borderId="37" applyNumberFormat="0" applyProtection="0">
      <alignment horizontal="right" vertical="center"/>
    </xf>
    <xf numFmtId="4" fontId="76" fillId="50" borderId="37" applyNumberFormat="0" applyProtection="0">
      <alignment horizontal="right" vertical="center"/>
    </xf>
    <xf numFmtId="4" fontId="76" fillId="54" borderId="37" applyNumberFormat="0" applyProtection="0">
      <alignment horizontal="right" vertical="center"/>
    </xf>
    <xf numFmtId="4" fontId="76" fillId="54" borderId="37" applyNumberFormat="0" applyProtection="0">
      <alignment horizontal="right" vertical="center"/>
    </xf>
    <xf numFmtId="4" fontId="76" fillId="69" borderId="37" applyNumberFormat="0" applyProtection="0">
      <alignment horizontal="right" vertical="center"/>
    </xf>
    <xf numFmtId="4" fontId="76" fillId="69" borderId="37" applyNumberFormat="0" applyProtection="0">
      <alignment horizontal="right" vertical="center"/>
    </xf>
    <xf numFmtId="4" fontId="76" fillId="48" borderId="37" applyNumberFormat="0" applyProtection="0">
      <alignment horizontal="right" vertical="center"/>
    </xf>
    <xf numFmtId="4" fontId="76" fillId="48" borderId="37" applyNumberFormat="0" applyProtection="0">
      <alignment horizontal="right" vertical="center"/>
    </xf>
    <xf numFmtId="4" fontId="76" fillId="73" borderId="37" applyNumberFormat="0" applyProtection="0">
      <alignment horizontal="right" vertical="center"/>
    </xf>
    <xf numFmtId="4" fontId="76" fillId="73" borderId="37" applyNumberFormat="0" applyProtection="0">
      <alignment horizontal="right" vertical="center"/>
    </xf>
    <xf numFmtId="4" fontId="76" fillId="47" borderId="37" applyNumberFormat="0" applyProtection="0">
      <alignment horizontal="right" vertical="center"/>
    </xf>
    <xf numFmtId="4" fontId="76" fillId="47" borderId="37" applyNumberFormat="0" applyProtection="0">
      <alignment horizontal="right" vertical="center"/>
    </xf>
    <xf numFmtId="4" fontId="120" fillId="0" borderId="1" applyNumberFormat="0" applyProtection="0">
      <alignment horizontal="left" vertical="center" indent="1"/>
    </xf>
    <xf numFmtId="4" fontId="76" fillId="0" borderId="1" applyNumberFormat="0" applyProtection="0">
      <alignment horizontal="left" vertical="center" indent="1"/>
    </xf>
    <xf numFmtId="4" fontId="123" fillId="84" borderId="0" applyNumberFormat="0" applyProtection="0">
      <alignment horizontal="left" vertical="center" indent="1"/>
    </xf>
    <xf numFmtId="4" fontId="124" fillId="49" borderId="37" applyNumberFormat="0" applyProtection="0">
      <alignment horizontal="center" vertical="center"/>
    </xf>
    <xf numFmtId="4" fontId="124" fillId="49" borderId="37" applyNumberFormat="0" applyProtection="0">
      <alignment horizontal="center" vertical="center"/>
    </xf>
    <xf numFmtId="4" fontId="125" fillId="76" borderId="38">
      <alignment horizontal="left" vertical="center" indent="1"/>
    </xf>
    <xf numFmtId="4" fontId="121" fillId="0" borderId="0" applyNumberFormat="0" applyProtection="0">
      <alignment horizontal="left" vertical="center" indent="1"/>
    </xf>
    <xf numFmtId="4" fontId="121" fillId="0" borderId="0" applyNumberFormat="0" applyProtection="0">
      <alignment horizontal="left" vertical="center" indent="1"/>
    </xf>
    <xf numFmtId="4" fontId="121" fillId="0" borderId="0" applyNumberFormat="0" applyProtection="0">
      <alignment horizontal="left" vertical="center" indent="1"/>
    </xf>
    <xf numFmtId="4" fontId="121" fillId="0" borderId="0" applyNumberFormat="0" applyProtection="0">
      <alignment horizontal="left" vertical="center" indent="1"/>
    </xf>
    <xf numFmtId="4" fontId="121" fillId="0" borderId="0" applyNumberFormat="0" applyProtection="0">
      <alignment horizontal="left" vertical="center" indent="1"/>
    </xf>
    <xf numFmtId="4" fontId="121" fillId="0" borderId="0" applyNumberFormat="0" applyProtection="0">
      <alignment horizontal="left" vertical="center" indent="1"/>
    </xf>
    <xf numFmtId="0" fontId="121" fillId="85" borderId="1" applyNumberFormat="0" applyProtection="0">
      <alignment horizontal="left" vertical="center" indent="2"/>
    </xf>
    <xf numFmtId="0" fontId="121" fillId="85" borderId="1" applyNumberFormat="0" applyProtection="0">
      <alignment horizontal="left" vertical="center" indent="2"/>
    </xf>
    <xf numFmtId="0" fontId="121" fillId="85" borderId="1" applyNumberFormat="0" applyProtection="0">
      <alignment horizontal="left" vertical="center" indent="2"/>
    </xf>
    <xf numFmtId="0" fontId="26" fillId="84" borderId="37" applyNumberFormat="0" applyProtection="0">
      <alignment horizontal="left" vertical="top" indent="1"/>
    </xf>
    <xf numFmtId="0" fontId="26" fillId="84" borderId="37" applyNumberFormat="0" applyProtection="0">
      <alignment horizontal="left" vertical="top" indent="1"/>
    </xf>
    <xf numFmtId="0" fontId="26" fillId="84" borderId="37" applyNumberFormat="0" applyProtection="0">
      <alignment horizontal="left" vertical="top" indent="1"/>
    </xf>
    <xf numFmtId="0" fontId="26" fillId="84" borderId="37" applyNumberFormat="0" applyProtection="0">
      <alignment horizontal="left" vertical="top" indent="1"/>
    </xf>
    <xf numFmtId="0" fontId="26" fillId="84" borderId="37" applyNumberFormat="0" applyProtection="0">
      <alignment horizontal="left" vertical="top" indent="1"/>
    </xf>
    <xf numFmtId="0" fontId="26" fillId="84" borderId="37" applyNumberFormat="0" applyProtection="0">
      <alignment horizontal="left" vertical="top" indent="1"/>
    </xf>
    <xf numFmtId="0" fontId="26" fillId="84" borderId="37" applyNumberFormat="0" applyProtection="0">
      <alignment horizontal="left" vertical="top" indent="1"/>
    </xf>
    <xf numFmtId="0" fontId="108" fillId="0" borderId="1" applyNumberFormat="0" applyProtection="0">
      <alignment horizontal="left" vertical="center" indent="2"/>
    </xf>
    <xf numFmtId="0" fontId="26" fillId="86" borderId="37" applyNumberFormat="0" applyProtection="0">
      <alignment horizontal="left" vertical="top" indent="1"/>
    </xf>
    <xf numFmtId="0" fontId="26" fillId="86" borderId="37" applyNumberFormat="0" applyProtection="0">
      <alignment horizontal="left" vertical="top" indent="1"/>
    </xf>
    <xf numFmtId="0" fontId="26" fillId="86" borderId="37" applyNumberFormat="0" applyProtection="0">
      <alignment horizontal="left" vertical="top" indent="1"/>
    </xf>
    <xf numFmtId="0" fontId="26" fillId="86" borderId="37" applyNumberFormat="0" applyProtection="0">
      <alignment horizontal="left" vertical="top" indent="1"/>
    </xf>
    <xf numFmtId="0" fontId="26" fillId="86" borderId="37" applyNumberFormat="0" applyProtection="0">
      <alignment horizontal="left" vertical="top" indent="1"/>
    </xf>
    <xf numFmtId="0" fontId="26" fillId="86" borderId="37" applyNumberFormat="0" applyProtection="0">
      <alignment horizontal="left" vertical="top" indent="1"/>
    </xf>
    <xf numFmtId="0" fontId="26" fillId="86" borderId="37" applyNumberFormat="0" applyProtection="0">
      <alignment horizontal="left" vertical="top" indent="1"/>
    </xf>
    <xf numFmtId="0" fontId="108" fillId="0" borderId="1" applyNumberFormat="0" applyProtection="0">
      <alignment horizontal="left" vertical="center" indent="2"/>
    </xf>
    <xf numFmtId="0" fontId="26" fillId="70" borderId="37" applyNumberFormat="0" applyProtection="0">
      <alignment horizontal="left" vertical="top" indent="1"/>
    </xf>
    <xf numFmtId="0" fontId="26" fillId="70" borderId="37" applyNumberFormat="0" applyProtection="0">
      <alignment horizontal="left" vertical="top" indent="1"/>
    </xf>
    <xf numFmtId="0" fontId="26" fillId="70" borderId="37" applyNumberFormat="0" applyProtection="0">
      <alignment horizontal="left" vertical="top" indent="1"/>
    </xf>
    <xf numFmtId="0" fontId="26" fillId="70" borderId="37" applyNumberFormat="0" applyProtection="0">
      <alignment horizontal="left" vertical="top" indent="1"/>
    </xf>
    <xf numFmtId="0" fontId="26" fillId="70" borderId="37" applyNumberFormat="0" applyProtection="0">
      <alignment horizontal="left" vertical="top" indent="1"/>
    </xf>
    <xf numFmtId="0" fontId="26" fillId="70" borderId="37" applyNumberFormat="0" applyProtection="0">
      <alignment horizontal="left" vertical="top" indent="1"/>
    </xf>
    <xf numFmtId="0" fontId="26" fillId="70" borderId="37" applyNumberFormat="0" applyProtection="0">
      <alignment horizontal="left" vertical="top" indent="1"/>
    </xf>
    <xf numFmtId="0" fontId="108" fillId="0" borderId="1" applyNumberFormat="0" applyProtection="0">
      <alignment horizontal="left" vertical="center" indent="2"/>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7" borderId="37" applyNumberFormat="0" applyProtection="0">
      <alignment horizontal="left" vertical="top" indent="1"/>
    </xf>
    <xf numFmtId="0" fontId="26" fillId="88" borderId="1" applyNumberFormat="0">
      <protection locked="0"/>
    </xf>
    <xf numFmtId="0" fontId="26" fillId="88" borderId="1" applyNumberFormat="0">
      <protection locked="0"/>
    </xf>
    <xf numFmtId="0" fontId="26" fillId="88" borderId="1" applyNumberFormat="0">
      <protection locked="0"/>
    </xf>
    <xf numFmtId="0" fontId="26" fillId="88" borderId="1" applyNumberFormat="0">
      <protection locked="0"/>
    </xf>
    <xf numFmtId="4" fontId="76" fillId="75" borderId="37" applyNumberFormat="0" applyProtection="0">
      <alignment vertical="center"/>
    </xf>
    <xf numFmtId="4" fontId="76" fillId="75" borderId="37" applyNumberFormat="0" applyProtection="0">
      <alignment vertical="center"/>
    </xf>
    <xf numFmtId="4" fontId="126" fillId="75" borderId="37" applyNumberFormat="0" applyProtection="0">
      <alignment vertical="center"/>
    </xf>
    <xf numFmtId="4" fontId="126" fillId="75" borderId="37" applyNumberFormat="0" applyProtection="0">
      <alignment vertical="center"/>
    </xf>
    <xf numFmtId="4" fontId="127" fillId="80" borderId="38">
      <alignment vertical="center"/>
    </xf>
    <xf numFmtId="4" fontId="128" fillId="80" borderId="38">
      <alignment vertical="center"/>
    </xf>
    <xf numFmtId="4" fontId="127" fillId="81" borderId="38">
      <alignment vertical="center"/>
    </xf>
    <xf numFmtId="4" fontId="128" fillId="81" borderId="38">
      <alignment vertical="center"/>
    </xf>
    <xf numFmtId="4" fontId="112" fillId="0" borderId="0" applyNumberFormat="0" applyProtection="0">
      <alignment horizontal="left" vertical="center" indent="1"/>
    </xf>
    <xf numFmtId="0" fontId="76" fillId="75" borderId="37" applyNumberFormat="0" applyProtection="0">
      <alignment horizontal="left" vertical="top" indent="1"/>
    </xf>
    <xf numFmtId="0" fontId="76" fillId="75" borderId="37" applyNumberFormat="0" applyProtection="0">
      <alignment horizontal="left" vertical="top" indent="1"/>
    </xf>
    <xf numFmtId="0" fontId="122" fillId="83" borderId="1" applyNumberFormat="0">
      <alignment horizontal="left" vertical="center"/>
    </xf>
    <xf numFmtId="4" fontId="88" fillId="0" borderId="1" applyNumberFormat="0" applyProtection="0">
      <alignment horizontal="left" vertical="center" indent="1"/>
    </xf>
    <xf numFmtId="4" fontId="76" fillId="89" borderId="36" applyNumberFormat="0" applyProtection="0">
      <alignment horizontal="right" vertical="center"/>
    </xf>
    <xf numFmtId="4" fontId="129" fillId="0" borderId="1" applyNumberFormat="0" applyProtection="0">
      <alignment horizontal="right" vertical="center" wrapText="1"/>
    </xf>
    <xf numFmtId="4" fontId="112" fillId="0" borderId="0" applyNumberFormat="0" applyProtection="0">
      <alignment horizontal="right" vertical="center" wrapText="1"/>
    </xf>
    <xf numFmtId="4" fontId="126" fillId="90" borderId="37" applyNumberFormat="0" applyProtection="0">
      <alignment horizontal="right" vertical="center"/>
    </xf>
    <xf numFmtId="4" fontId="126" fillId="90" borderId="37" applyNumberFormat="0" applyProtection="0">
      <alignment horizontal="right" vertical="center"/>
    </xf>
    <xf numFmtId="4" fontId="130" fillId="80" borderId="38">
      <alignment vertical="center"/>
    </xf>
    <xf numFmtId="4" fontId="131" fillId="80" borderId="38">
      <alignment vertical="center"/>
    </xf>
    <xf numFmtId="4" fontId="130" fillId="81" borderId="38">
      <alignment vertical="center"/>
    </xf>
    <xf numFmtId="4" fontId="131" fillId="91" borderId="38">
      <alignment vertical="center"/>
    </xf>
    <xf numFmtId="4" fontId="129" fillId="0" borderId="1" applyNumberFormat="0" applyProtection="0">
      <alignment horizontal="left" vertical="center" indent="1"/>
    </xf>
    <xf numFmtId="4" fontId="129" fillId="0" borderId="1" applyNumberFormat="0" applyProtection="0">
      <alignment horizontal="left" vertical="center" indent="1"/>
    </xf>
    <xf numFmtId="4" fontId="112" fillId="0" borderId="0" applyNumberFormat="0" applyProtection="0">
      <alignment horizontal="left" vertical="center" indent="1"/>
    </xf>
    <xf numFmtId="0" fontId="121" fillId="92" borderId="1" applyNumberFormat="0" applyProtection="0">
      <alignment horizontal="center" vertical="top" wrapText="1"/>
    </xf>
    <xf numFmtId="0" fontId="121" fillId="92" borderId="1" applyNumberFormat="0" applyProtection="0">
      <alignment horizontal="center" vertical="top" wrapText="1"/>
    </xf>
    <xf numFmtId="0" fontId="121" fillId="92" borderId="1" applyNumberFormat="0" applyProtection="0">
      <alignment horizontal="center" vertical="top" wrapText="1"/>
    </xf>
    <xf numFmtId="4" fontId="132" fillId="76" borderId="39">
      <alignment vertical="center"/>
    </xf>
    <xf numFmtId="4" fontId="133" fillId="76" borderId="39">
      <alignment vertical="center"/>
    </xf>
    <xf numFmtId="4" fontId="118" fillId="80" borderId="39">
      <alignment vertical="center"/>
    </xf>
    <xf numFmtId="4" fontId="119" fillId="80" borderId="39">
      <alignment vertical="center"/>
    </xf>
    <xf numFmtId="4" fontId="118" fillId="81" borderId="38">
      <alignment vertical="center"/>
    </xf>
    <xf numFmtId="4" fontId="119" fillId="81" borderId="38">
      <alignment vertical="center"/>
    </xf>
    <xf numFmtId="4" fontId="134" fillId="75" borderId="39">
      <alignment horizontal="left" vertical="center" indent="1"/>
    </xf>
    <xf numFmtId="4" fontId="135" fillId="0" borderId="0" applyNumberFormat="0" applyProtection="0">
      <alignment vertical="center"/>
    </xf>
    <xf numFmtId="4" fontId="136" fillId="0" borderId="37" applyNumberFormat="0" applyProtection="0">
      <alignment horizontal="right" vertical="center"/>
    </xf>
    <xf numFmtId="4" fontId="136" fillId="0" borderId="37" applyNumberFormat="0" applyProtection="0">
      <alignment horizontal="right" vertical="center"/>
    </xf>
    <xf numFmtId="1" fontId="26" fillId="0" borderId="2" applyFill="0" applyBorder="0">
      <alignment horizontal="center"/>
    </xf>
    <xf numFmtId="0" fontId="137" fillId="93" borderId="0"/>
    <xf numFmtId="49" fontId="138" fillId="93" borderId="0"/>
    <xf numFmtId="49" fontId="139" fillId="93" borderId="40"/>
    <xf numFmtId="49" fontId="139" fillId="93" borderId="0"/>
    <xf numFmtId="0" fontId="137" fillId="76" borderId="40">
      <protection locked="0"/>
    </xf>
    <xf numFmtId="0" fontId="137" fillId="93" borderId="0"/>
    <xf numFmtId="0" fontId="140" fillId="94" borderId="0"/>
    <xf numFmtId="0" fontId="140" fillId="95" borderId="0"/>
    <xf numFmtId="0" fontId="140" fillId="96" borderId="0"/>
    <xf numFmtId="0" fontId="141" fillId="0" borderId="0" applyNumberFormat="0" applyFill="0" applyBorder="0" applyAlignment="0" applyProtection="0"/>
    <xf numFmtId="200" fontId="142" fillId="0" borderId="41">
      <alignment horizontal="center"/>
    </xf>
    <xf numFmtId="200" fontId="142" fillId="0" borderId="41">
      <alignment horizontal="center"/>
    </xf>
    <xf numFmtId="0" fontId="26" fillId="0" borderId="21">
      <alignment horizontal="right"/>
    </xf>
    <xf numFmtId="49" fontId="26" fillId="0" borderId="21"/>
    <xf numFmtId="49" fontId="38" fillId="0" borderId="0" applyAlignment="0">
      <alignment horizontal="left" vertical="top"/>
    </xf>
    <xf numFmtId="0" fontId="64" fillId="0" borderId="0"/>
    <xf numFmtId="0" fontId="26" fillId="0" borderId="0"/>
    <xf numFmtId="0" fontId="143" fillId="0" borderId="0" applyNumberFormat="0" applyFont="0" applyFill="0" applyBorder="0" applyAlignment="0" applyProtection="0"/>
    <xf numFmtId="210" fontId="26" fillId="0" borderId="0" applyFill="0" applyBorder="0" applyAlignment="0" applyProtection="0">
      <alignment wrapText="1"/>
    </xf>
    <xf numFmtId="41" fontId="30" fillId="0" borderId="0" applyFont="0" applyFill="0" applyBorder="0" applyAlignment="0" applyProtection="0"/>
    <xf numFmtId="0" fontId="34" fillId="0" borderId="0" applyNumberFormat="0" applyFill="0" applyBorder="0">
      <alignment horizontal="center" wrapText="1"/>
    </xf>
    <xf numFmtId="0" fontId="34" fillId="0" borderId="0" applyNumberFormat="0" applyFill="0" applyBorder="0">
      <alignment horizontal="center" wrapText="1"/>
    </xf>
    <xf numFmtId="40" fontId="144" fillId="0" borderId="0" applyBorder="0">
      <alignment horizontal="right"/>
    </xf>
    <xf numFmtId="49" fontId="145" fillId="0" borderId="3">
      <alignment vertical="center"/>
    </xf>
    <xf numFmtId="49" fontId="38" fillId="0" borderId="0" applyFont="0" applyFill="0" applyBorder="0" applyAlignment="0" applyProtection="0"/>
    <xf numFmtId="211" fontId="38" fillId="0" borderId="0" applyFont="0" applyFill="0" applyBorder="0" applyAlignment="0" applyProtection="0"/>
    <xf numFmtId="212" fontId="30" fillId="0" borderId="0" applyFont="0" applyFill="0" applyBorder="0" applyAlignment="0" applyProtection="0"/>
    <xf numFmtId="0" fontId="146"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6" fillId="0" borderId="42" applyNumberFormat="0" applyFill="0" applyBorder="0" applyAlignment="0" applyProtection="0"/>
    <xf numFmtId="0" fontId="147" fillId="0" borderId="43" applyNumberFormat="0" applyFill="0" applyAlignment="0" applyProtection="0"/>
    <xf numFmtId="0" fontId="147" fillId="0" borderId="43" applyNumberFormat="0" applyFill="0" applyAlignment="0" applyProtection="0"/>
    <xf numFmtId="198" fontId="26" fillId="0" borderId="44">
      <protection locked="0"/>
    </xf>
    <xf numFmtId="198" fontId="26" fillId="0" borderId="44">
      <protection locked="0"/>
    </xf>
    <xf numFmtId="198" fontId="26" fillId="0" borderId="44">
      <protection locked="0"/>
    </xf>
    <xf numFmtId="198" fontId="26" fillId="0" borderId="44">
      <protection locked="0"/>
    </xf>
    <xf numFmtId="198" fontId="26" fillId="0" borderId="44">
      <protection locked="0"/>
    </xf>
    <xf numFmtId="37" fontId="88" fillId="78" borderId="0" applyNumberFormat="0" applyBorder="0" applyAlignment="0" applyProtection="0"/>
    <xf numFmtId="37" fontId="88" fillId="78" borderId="0" applyNumberFormat="0" applyBorder="0" applyAlignment="0" applyProtection="0"/>
    <xf numFmtId="37" fontId="88" fillId="78" borderId="0" applyNumberFormat="0" applyBorder="0" applyAlignment="0" applyProtection="0"/>
    <xf numFmtId="37" fontId="88" fillId="0" borderId="0"/>
    <xf numFmtId="3" fontId="148" fillId="0" borderId="32" applyProtection="0"/>
    <xf numFmtId="170" fontId="149" fillId="0" borderId="0" applyFont="0" applyFill="0" applyBorder="0" applyAlignment="0" applyProtection="0"/>
    <xf numFmtId="213" fontId="89" fillId="0" borderId="0" applyFont="0" applyFill="0" applyBorder="0" applyAlignment="0" applyProtection="0"/>
    <xf numFmtId="214" fontId="89" fillId="0" borderId="0" applyFont="0" applyFill="0" applyBorder="0" applyAlignment="0" applyProtection="0"/>
    <xf numFmtId="215" fontId="89" fillId="0" borderId="0" applyFont="0" applyFill="0" applyBorder="0" applyAlignment="0" applyProtection="0"/>
    <xf numFmtId="0" fontId="126" fillId="0" borderId="0" applyFill="0" applyBorder="0" applyAlignment="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26" fillId="0" borderId="2" applyNumberFormat="0" applyAlignment="0"/>
    <xf numFmtId="0" fontId="26" fillId="0" borderId="21" applyNumberFormat="0" applyAlignment="0"/>
    <xf numFmtId="0" fontId="26" fillId="0" borderId="45" applyNumberFormat="0" applyAlignment="0">
      <alignment horizontal="center"/>
    </xf>
    <xf numFmtId="0" fontId="26" fillId="0" borderId="45" applyNumberFormat="0" applyAlignment="0">
      <alignment horizontal="center"/>
    </xf>
    <xf numFmtId="0" fontId="34" fillId="97" borderId="0" applyBorder="0">
      <alignment horizontal="center"/>
    </xf>
    <xf numFmtId="0" fontId="26" fillId="78" borderId="0" applyBorder="0"/>
    <xf numFmtId="0" fontId="26" fillId="0" borderId="0" applyBorder="0"/>
    <xf numFmtId="209" fontId="34" fillId="98" borderId="0" applyBorder="0"/>
    <xf numFmtId="0" fontId="26" fillId="93" borderId="0" applyBorder="0"/>
    <xf numFmtId="0" fontId="26" fillId="83" borderId="0" applyBorder="0"/>
    <xf numFmtId="0" fontId="26" fillId="93" borderId="0" applyBorder="0">
      <alignment wrapText="1"/>
    </xf>
    <xf numFmtId="209" fontId="34" fillId="83" borderId="0" applyBorder="0"/>
    <xf numFmtId="209" fontId="34" fillId="99" borderId="0" applyBorder="0"/>
    <xf numFmtId="209" fontId="26" fillId="93" borderId="0" applyBorder="0"/>
    <xf numFmtId="0" fontId="26" fillId="100" borderId="0" applyBorder="0"/>
    <xf numFmtId="209" fontId="26" fillId="96" borderId="0" applyBorder="0"/>
    <xf numFmtId="0" fontId="26" fillId="94" borderId="0" applyBorder="0"/>
    <xf numFmtId="0" fontId="151" fillId="101" borderId="0" applyBorder="0"/>
    <xf numFmtId="0" fontId="34" fillId="99" borderId="0" applyNumberFormat="0" applyBorder="0" applyAlignment="0"/>
    <xf numFmtId="0" fontId="34" fillId="37" borderId="0" applyNumberFormat="0" applyBorder="0" applyAlignment="0"/>
    <xf numFmtId="0" fontId="34" fillId="46" borderId="0" applyNumberFormat="0" applyBorder="0" applyAlignment="0"/>
    <xf numFmtId="0" fontId="34" fillId="102" borderId="0" applyNumberFormat="0" applyBorder="0" applyAlignment="0"/>
    <xf numFmtId="0" fontId="34" fillId="103" borderId="0" applyNumberFormat="0" applyBorder="0" applyAlignment="0"/>
    <xf numFmtId="0" fontId="34" fillId="58" borderId="0" applyNumberFormat="0" applyBorder="0" applyAlignment="0"/>
    <xf numFmtId="0" fontId="34" fillId="104" borderId="0" applyNumberFormat="0" applyBorder="0" applyAlignment="0"/>
    <xf numFmtId="1" fontId="34" fillId="94" borderId="1" applyNumberFormat="0" applyAlignment="0">
      <alignment horizontal="center"/>
    </xf>
    <xf numFmtId="1" fontId="34" fillId="94" borderId="1" applyNumberFormat="0" applyAlignment="0">
      <alignment horizontal="center"/>
    </xf>
    <xf numFmtId="1" fontId="34" fillId="94" borderId="1" applyNumberFormat="0" applyAlignment="0">
      <alignment horizontal="center"/>
    </xf>
    <xf numFmtId="1" fontId="34" fillId="70" borderId="1" applyNumberFormat="0" applyAlignment="0">
      <alignment horizontal="left"/>
    </xf>
    <xf numFmtId="1" fontId="34" fillId="70" borderId="1" applyNumberFormat="0" applyAlignment="0">
      <alignment horizontal="left"/>
    </xf>
    <xf numFmtId="1" fontId="34" fillId="70" borderId="1" applyNumberFormat="0" applyAlignment="0">
      <alignment horizontal="left"/>
    </xf>
    <xf numFmtId="0" fontId="34" fillId="70" borderId="1" applyNumberFormat="0" applyAlignment="0"/>
    <xf numFmtId="0" fontId="34" fillId="70" borderId="1" applyNumberFormat="0" applyAlignment="0"/>
    <xf numFmtId="0" fontId="34" fillId="70" borderId="1" applyNumberFormat="0" applyAlignment="0"/>
    <xf numFmtId="1" fontId="26" fillId="0" borderId="0" applyFont="0" applyFill="0" applyBorder="0">
      <alignment horizontal="center"/>
    </xf>
    <xf numFmtId="0" fontId="152" fillId="0" borderId="0" applyFill="0" applyBorder="0" applyAlignment="0" applyProtection="0"/>
    <xf numFmtId="49" fontId="26" fillId="54" borderId="21">
      <alignment horizontal="center"/>
    </xf>
    <xf numFmtId="0" fontId="153" fillId="0" borderId="0"/>
    <xf numFmtId="9" fontId="30" fillId="0" borderId="0" applyFon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9" borderId="0" applyNumberFormat="0" applyBorder="0" applyAlignment="0" applyProtection="0"/>
    <xf numFmtId="0" fontId="17" fillId="40" borderId="0" applyNumberFormat="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43" fillId="0" borderId="0"/>
    <xf numFmtId="0" fontId="17" fillId="14" borderId="0" applyNumberFormat="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10" fontId="88" fillId="75" borderId="1" applyNumberFormat="0" applyBorder="0" applyAlignment="0" applyProtection="0"/>
    <xf numFmtId="10" fontId="88" fillId="75" borderId="1" applyNumberFormat="0" applyBorder="0" applyAlignment="0" applyProtection="0"/>
    <xf numFmtId="10" fontId="88" fillId="75" borderId="1" applyNumberFormat="0" applyBorder="0" applyAlignment="0" applyProtection="0"/>
    <xf numFmtId="10" fontId="88" fillId="75" borderId="1"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116" fillId="79" borderId="1" applyNumberFormat="0" applyProtection="0">
      <alignment horizontal="right" vertical="center" wrapText="1"/>
    </xf>
    <xf numFmtId="4" fontId="116" fillId="79" borderId="1" applyNumberFormat="0" applyProtection="0">
      <alignment horizontal="left" vertical="center" indent="1"/>
    </xf>
    <xf numFmtId="4" fontId="121" fillId="82" borderId="1" applyNumberFormat="0" applyProtection="0">
      <alignment horizontal="left" vertical="center"/>
    </xf>
    <xf numFmtId="4" fontId="121" fillId="82" borderId="1" applyNumberFormat="0" applyProtection="0">
      <alignment horizontal="left" vertical="center"/>
    </xf>
    <xf numFmtId="4" fontId="120" fillId="0" borderId="1" applyNumberFormat="0" applyProtection="0">
      <alignment horizontal="left" vertical="center" indent="1"/>
    </xf>
    <xf numFmtId="4" fontId="76" fillId="0" borderId="1" applyNumberFormat="0" applyProtection="0">
      <alignment horizontal="left" vertical="center" indent="1"/>
    </xf>
    <xf numFmtId="0" fontId="121" fillId="85" borderId="1" applyNumberFormat="0" applyProtection="0">
      <alignment horizontal="left" vertical="center" indent="2"/>
    </xf>
    <xf numFmtId="0" fontId="121" fillId="85" borderId="1" applyNumberFormat="0" applyProtection="0">
      <alignment horizontal="left" vertical="center" indent="2"/>
    </xf>
    <xf numFmtId="0" fontId="108" fillId="0" borderId="1" applyNumberFormat="0" applyProtection="0">
      <alignment horizontal="left" vertical="center" indent="2"/>
    </xf>
    <xf numFmtId="0" fontId="108" fillId="0" borderId="1" applyNumberFormat="0" applyProtection="0">
      <alignment horizontal="left" vertical="center" indent="2"/>
    </xf>
    <xf numFmtId="0" fontId="108" fillId="0" borderId="1" applyNumberFormat="0" applyProtection="0">
      <alignment horizontal="left" vertical="center" indent="2"/>
    </xf>
    <xf numFmtId="0" fontId="26" fillId="88" borderId="1" applyNumberFormat="0">
      <protection locked="0"/>
    </xf>
    <xf numFmtId="0" fontId="26" fillId="88" borderId="1" applyNumberFormat="0">
      <protection locked="0"/>
    </xf>
    <xf numFmtId="0" fontId="26" fillId="88" borderId="1" applyNumberFormat="0">
      <protection locked="0"/>
    </xf>
    <xf numFmtId="4" fontId="129" fillId="0" borderId="1" applyNumberFormat="0" applyProtection="0">
      <alignment horizontal="right" vertical="center" wrapText="1"/>
    </xf>
    <xf numFmtId="4" fontId="129" fillId="0" borderId="1" applyNumberFormat="0" applyProtection="0">
      <alignment horizontal="left" vertical="center" indent="1"/>
    </xf>
    <xf numFmtId="4" fontId="129" fillId="0" borderId="1" applyNumberFormat="0" applyProtection="0">
      <alignment horizontal="left" vertical="center" indent="1"/>
    </xf>
    <xf numFmtId="0" fontId="121" fillId="92" borderId="1" applyNumberFormat="0" applyProtection="0">
      <alignment horizontal="center" vertical="top" wrapText="1"/>
    </xf>
    <xf numFmtId="0" fontId="121" fillId="92" borderId="1" applyNumberFormat="0" applyProtection="0">
      <alignment horizontal="center" vertical="top" wrapText="1"/>
    </xf>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1" fontId="34" fillId="94" borderId="1" applyNumberFormat="0" applyAlignment="0">
      <alignment horizontal="center"/>
    </xf>
    <xf numFmtId="1" fontId="34" fillId="94" borderId="1" applyNumberFormat="0" applyAlignment="0">
      <alignment horizontal="center"/>
    </xf>
    <xf numFmtId="1" fontId="34" fillId="70" borderId="1" applyNumberFormat="0" applyAlignment="0">
      <alignment horizontal="left"/>
    </xf>
    <xf numFmtId="1" fontId="34" fillId="70" borderId="1" applyNumberFormat="0" applyAlignment="0">
      <alignment horizontal="left"/>
    </xf>
    <xf numFmtId="0" fontId="34" fillId="70" borderId="1" applyNumberFormat="0" applyAlignment="0"/>
    <xf numFmtId="0" fontId="34" fillId="70" borderId="1" applyNumberFormat="0" applyAlignment="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40" borderId="0" applyNumberFormat="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33" borderId="0" applyNumberFormat="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33" borderId="0" applyNumberFormat="0" applyBorder="0" applyAlignment="0" applyProtection="0"/>
    <xf numFmtId="0" fontId="17" fillId="43" borderId="0" applyNumberFormat="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4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70"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7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70" fillId="44"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3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43" borderId="0" applyNumberFormat="0" applyBorder="0" applyAlignment="0" applyProtection="0"/>
    <xf numFmtId="0" fontId="76" fillId="4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4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70" fillId="4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0" fillId="4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0" fillId="41" borderId="0" applyNumberFormat="0" applyBorder="0" applyAlignment="0" applyProtection="0"/>
    <xf numFmtId="0" fontId="76" fillId="8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70" fillId="4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2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70" fillId="4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39" borderId="0" applyNumberFormat="0" applyBorder="0" applyAlignment="0" applyProtection="0"/>
    <xf numFmtId="0" fontId="76" fillId="4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0" fillId="3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70" fillId="3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70"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70" fillId="37" borderId="0" applyNumberFormat="0" applyBorder="0" applyAlignment="0" applyProtection="0"/>
    <xf numFmtId="0" fontId="76" fillId="3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0" fillId="3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1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70" fillId="3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0" fillId="36"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6" fillId="0" borderId="0"/>
    <xf numFmtId="0" fontId="17" fillId="0" borderId="0"/>
    <xf numFmtId="0" fontId="17" fillId="0" borderId="0"/>
    <xf numFmtId="0" fontId="2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4" fontId="26"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26" fillId="94" borderId="0" applyBorder="0"/>
    <xf numFmtId="209" fontId="26" fillId="96" borderId="0" applyBorder="0"/>
    <xf numFmtId="0" fontId="26" fillId="100" borderId="0" applyBorder="0"/>
    <xf numFmtId="209" fontId="26" fillId="93" borderId="0" applyBorder="0"/>
    <xf numFmtId="0" fontId="26" fillId="93" borderId="0" applyBorder="0">
      <alignment wrapText="1"/>
    </xf>
    <xf numFmtId="0" fontId="26" fillId="83" borderId="0" applyBorder="0"/>
    <xf numFmtId="0" fontId="26" fillId="93" borderId="0" applyBorder="0"/>
    <xf numFmtId="0" fontId="26" fillId="0" borderId="0" applyBorder="0"/>
    <xf numFmtId="0" fontId="26" fillId="78" borderId="0" applyBorder="0"/>
    <xf numFmtId="0" fontId="26" fillId="0" borderId="47" applyNumberFormat="0" applyAlignment="0"/>
    <xf numFmtId="0" fontId="26" fillId="0" borderId="2" applyNumberFormat="0" applyAlignment="0"/>
    <xf numFmtId="37" fontId="88" fillId="0" borderId="0"/>
    <xf numFmtId="0" fontId="26" fillId="0" borderId="42" applyNumberFormat="0" applyFill="0" applyBorder="0" applyAlignment="0" applyProtection="0"/>
    <xf numFmtId="0" fontId="26" fillId="0" borderId="42" applyNumberFormat="0" applyFill="0" applyBorder="0" applyAlignment="0" applyProtection="0"/>
    <xf numFmtId="49" fontId="26" fillId="0" borderId="47"/>
    <xf numFmtId="0" fontId="38" fillId="0" borderId="73" applyNumberFormat="0" applyAlignment="0" applyProtection="0">
      <alignment horizontal="left" vertical="center"/>
    </xf>
    <xf numFmtId="0" fontId="38" fillId="0" borderId="74">
      <alignment horizontal="left" vertical="center"/>
    </xf>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0" fontId="99" fillId="0" borderId="75" applyNumberFormat="0" applyFill="0" applyAlignment="0" applyProtection="0"/>
    <xf numFmtId="10" fontId="88" fillId="75" borderId="72" applyNumberFormat="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0" fontId="26" fillId="0" borderId="0"/>
    <xf numFmtId="0" fontId="80" fillId="0" borderId="0"/>
    <xf numFmtId="0" fontId="26" fillId="0" borderId="0"/>
    <xf numFmtId="0" fontId="80" fillId="0" borderId="0"/>
    <xf numFmtId="0" fontId="17" fillId="0" borderId="0"/>
    <xf numFmtId="0" fontId="80" fillId="0" borderId="0"/>
    <xf numFmtId="0" fontId="80" fillId="0" borderId="0"/>
    <xf numFmtId="0" fontId="80" fillId="0" borderId="0"/>
    <xf numFmtId="0" fontId="17" fillId="0" borderId="0"/>
    <xf numFmtId="0" fontId="80" fillId="0" borderId="0"/>
    <xf numFmtId="0" fontId="26" fillId="0" borderId="0"/>
    <xf numFmtId="0" fontId="80" fillId="0" borderId="0"/>
    <xf numFmtId="0" fontId="2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6" fillId="0" borderId="0"/>
    <xf numFmtId="0" fontId="80" fillId="0" borderId="0"/>
    <xf numFmtId="0" fontId="30" fillId="0" borderId="0"/>
    <xf numFmtId="0" fontId="17" fillId="0" borderId="0"/>
    <xf numFmtId="0" fontId="30" fillId="0" borderId="0"/>
    <xf numFmtId="0" fontId="3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6" fillId="0" borderId="0"/>
    <xf numFmtId="0" fontId="80" fillId="0" borderId="0"/>
    <xf numFmtId="0" fontId="26" fillId="0" borderId="0"/>
    <xf numFmtId="0" fontId="80" fillId="0" borderId="0"/>
    <xf numFmtId="0" fontId="26" fillId="0" borderId="0"/>
    <xf numFmtId="0" fontId="80" fillId="0" borderId="0"/>
    <xf numFmtId="0" fontId="26" fillId="0" borderId="0"/>
    <xf numFmtId="0" fontId="80" fillId="0" borderId="0"/>
    <xf numFmtId="0" fontId="26" fillId="0" borderId="0"/>
    <xf numFmtId="0" fontId="80" fillId="0" borderId="0"/>
    <xf numFmtId="0" fontId="26" fillId="0" borderId="0"/>
    <xf numFmtId="0" fontId="80" fillId="0" borderId="0"/>
    <xf numFmtId="0" fontId="80" fillId="0" borderId="0"/>
    <xf numFmtId="0" fontId="80" fillId="0" borderId="0"/>
    <xf numFmtId="0" fontId="26" fillId="0" borderId="0"/>
    <xf numFmtId="0" fontId="26" fillId="0" borderId="0"/>
    <xf numFmtId="0" fontId="80" fillId="0" borderId="0"/>
    <xf numFmtId="0" fontId="80" fillId="0" borderId="0"/>
    <xf numFmtId="0" fontId="26" fillId="0" borderId="0"/>
    <xf numFmtId="0" fontId="80" fillId="0" borderId="0"/>
    <xf numFmtId="0" fontId="26" fillId="0" borderId="0"/>
    <xf numFmtId="0" fontId="80" fillId="0" borderId="0"/>
    <xf numFmtId="0" fontId="80" fillId="0" borderId="0"/>
    <xf numFmtId="205" fontId="106" fillId="0" borderId="0"/>
    <xf numFmtId="37" fontId="105" fillId="0" borderId="0"/>
    <xf numFmtId="0" fontId="26" fillId="0" borderId="47"/>
    <xf numFmtId="199" fontId="26" fillId="0" borderId="0" applyFont="0" applyFill="0" applyBorder="0" applyAlignment="0" applyProtection="0">
      <alignment horizontal="center"/>
    </xf>
    <xf numFmtId="0" fontId="38" fillId="0" borderId="0" applyNumberFormat="0" applyFont="0" applyFill="0" applyBorder="0" applyProtection="0"/>
    <xf numFmtId="0" fontId="38" fillId="0" borderId="0" applyNumberFormat="0" applyFont="0" applyFill="0" applyBorder="0" applyProtection="0"/>
    <xf numFmtId="0" fontId="92" fillId="0" borderId="0" applyNumberFormat="0" applyFont="0" applyFill="0" applyBorder="0" applyProtection="0"/>
    <xf numFmtId="0" fontId="92" fillId="0" borderId="0" applyNumberFormat="0" applyFont="0" applyFill="0" applyBorder="0" applyProtection="0"/>
    <xf numFmtId="193" fontId="26" fillId="0" borderId="0" applyFont="0" applyFill="0" applyBorder="0" applyAlignment="0" applyProtection="0">
      <alignment horizontal="center"/>
    </xf>
    <xf numFmtId="172" fontId="82" fillId="0" borderId="0" applyFont="0" applyFill="0" applyBorder="0" applyAlignment="0" applyProtection="0"/>
    <xf numFmtId="2" fontId="26" fillId="0" borderId="0" applyFont="0" applyFill="0" applyBorder="0" applyAlignment="0" applyProtection="0"/>
    <xf numFmtId="0" fontId="86" fillId="0" borderId="0" applyNumberFormat="0" applyAlignment="0">
      <alignment horizontal="left"/>
    </xf>
    <xf numFmtId="185" fontId="26" fillId="72" borderId="0">
      <alignment horizontal="center"/>
    </xf>
    <xf numFmtId="44" fontId="80"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83" fontId="26" fillId="0" borderId="0" applyFont="0" applyFill="0" applyBorder="0" applyAlignment="0" applyProtection="0"/>
    <xf numFmtId="44" fontId="80"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1" fontId="26" fillId="0" borderId="0" applyFont="0" applyFill="0" applyBorder="0" applyAlignment="0" applyProtection="0"/>
    <xf numFmtId="0" fontId="81" fillId="0" borderId="0" applyNumberFormat="0" applyAlignment="0">
      <alignment horizontal="left"/>
    </xf>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49" fontId="26" fillId="0" borderId="47"/>
    <xf numFmtId="49" fontId="26" fillId="0" borderId="47"/>
    <xf numFmtId="175" fontId="72" fillId="70" borderId="20">
      <alignment horizontal="center" vertical="center"/>
    </xf>
    <xf numFmtId="0" fontId="26" fillId="0" borderId="0" applyNumberFormat="0" applyFill="0" applyBorder="0" applyAlignment="0" applyProtection="0"/>
    <xf numFmtId="183" fontId="26" fillId="0" borderId="0" applyFont="0" applyFill="0" applyBorder="0" applyAlignment="0" applyProtection="0"/>
    <xf numFmtId="0" fontId="17" fillId="0" borderId="0"/>
    <xf numFmtId="0" fontId="26" fillId="0" borderId="47">
      <alignment horizontal="center"/>
    </xf>
    <xf numFmtId="0" fontId="155" fillId="0" borderId="0"/>
    <xf numFmtId="180" fontId="26" fillId="0" borderId="0" applyFont="0" applyFill="0" applyBorder="0" applyAlignment="0" applyProtection="0"/>
    <xf numFmtId="0" fontId="26" fillId="0" borderId="47" applyNumberFormat="0" applyAlignment="0"/>
    <xf numFmtId="49" fontId="26" fillId="0" borderId="47"/>
    <xf numFmtId="9" fontId="26" fillId="0" borderId="0" applyFont="0" applyFill="0" applyBorder="0" applyAlignment="0" applyProtection="0"/>
    <xf numFmtId="9" fontId="26" fillId="0" borderId="0" applyFont="0" applyFill="0" applyBorder="0" applyAlignment="0" applyProtection="0"/>
    <xf numFmtId="0" fontId="26" fillId="0" borderId="47"/>
    <xf numFmtId="186" fontId="156" fillId="0" borderId="0">
      <alignment horizontal="right"/>
      <protection locked="0"/>
    </xf>
    <xf numFmtId="180" fontId="26" fillId="0" borderId="0" applyFont="0" applyFill="0" applyBorder="0" applyAlignment="0" applyProtection="0"/>
    <xf numFmtId="49" fontId="26" fillId="0" borderId="47"/>
    <xf numFmtId="0" fontId="155" fillId="0" borderId="0"/>
    <xf numFmtId="0" fontId="17" fillId="40" borderId="0" applyNumberFormat="0" applyBorder="0" applyAlignment="0" applyProtection="0"/>
    <xf numFmtId="0" fontId="17" fillId="33" borderId="0" applyNumberFormat="0" applyBorder="0" applyAlignment="0" applyProtection="0"/>
    <xf numFmtId="0" fontId="26" fillId="0" borderId="0"/>
    <xf numFmtId="0" fontId="17" fillId="40"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26"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80" fillId="0" borderId="0"/>
    <xf numFmtId="1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82" fontId="8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179" fontId="26" fillId="0" borderId="0"/>
    <xf numFmtId="180" fontId="26" fillId="0" borderId="0" applyFont="0" applyFill="0" applyBorder="0" applyAlignment="0" applyProtection="0"/>
    <xf numFmtId="0" fontId="26" fillId="0" borderId="0" applyNumberFormat="0" applyFill="0" applyBorder="0" applyAlignment="0" applyProtection="0"/>
    <xf numFmtId="44" fontId="17" fillId="0" borderId="0" applyFont="0" applyFill="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13" borderId="0" applyNumberFormat="0" applyBorder="0" applyAlignment="0" applyProtection="0"/>
    <xf numFmtId="49" fontId="26" fillId="0" borderId="47"/>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80" fillId="0" borderId="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40" borderId="0" applyNumberFormat="0" applyBorder="0" applyAlignment="0" applyProtection="0"/>
    <xf numFmtId="0" fontId="17" fillId="21" borderId="0" applyNumberFormat="0" applyBorder="0" applyAlignment="0" applyProtection="0"/>
    <xf numFmtId="0" fontId="17" fillId="13"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3" borderId="0" applyNumberFormat="0" applyBorder="0" applyAlignment="0" applyProtection="0"/>
    <xf numFmtId="0" fontId="17" fillId="45" borderId="0" applyNumberFormat="0" applyBorder="0" applyAlignment="0" applyProtection="0"/>
    <xf numFmtId="0" fontId="26" fillId="0" borderId="0"/>
    <xf numFmtId="0" fontId="26" fillId="0" borderId="0"/>
    <xf numFmtId="0" fontId="17" fillId="40"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76" fillId="10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70"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0" fillId="4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6" fillId="66" borderId="0" applyNumberFormat="0" applyBorder="0" applyAlignment="0" applyProtection="0"/>
    <xf numFmtId="0" fontId="70" fillId="45"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0" fillId="46"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43"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6" fillId="3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70" fillId="3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0" fillId="4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6" fillId="48" borderId="0" applyNumberFormat="0" applyBorder="0" applyAlignment="0" applyProtection="0"/>
    <xf numFmtId="0" fontId="70" fillId="4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70"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0" fillId="48"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77" borderId="0" applyNumberFormat="0" applyBorder="0" applyAlignment="0" applyProtection="0"/>
    <xf numFmtId="0" fontId="17" fillId="22"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70"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76" fillId="49" borderId="0" applyNumberFormat="0" applyBorder="0" applyAlignment="0" applyProtection="0"/>
    <xf numFmtId="0" fontId="70" fillId="41"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49"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70" fillId="49"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37" borderId="0" applyNumberFormat="0" applyBorder="0" applyAlignment="0" applyProtection="0"/>
    <xf numFmtId="0" fontId="17" fillId="2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70" fillId="45"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76" fillId="66" borderId="0" applyNumberFormat="0" applyBorder="0" applyAlignment="0" applyProtection="0"/>
    <xf numFmtId="0" fontId="70" fillId="45"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70" fillId="4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70" fillId="46"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3" borderId="0" applyNumberFormat="0" applyBorder="0" applyAlignment="0" applyProtection="0"/>
    <xf numFmtId="0" fontId="17" fillId="3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70"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76" fillId="44" borderId="0" applyNumberFormat="0" applyBorder="0" applyAlignment="0" applyProtection="0"/>
    <xf numFmtId="0" fontId="70" fillId="5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70" fillId="4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70" fillId="44"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71" fillId="51" borderId="0" applyNumberFormat="0" applyBorder="0" applyAlignment="0" applyProtection="0"/>
    <xf numFmtId="0" fontId="151" fillId="66" borderId="0" applyNumberFormat="0" applyBorder="0" applyAlignment="0" applyProtection="0"/>
    <xf numFmtId="0" fontId="71" fillId="46" borderId="0" applyNumberFormat="0" applyBorder="0" applyAlignment="0" applyProtection="0"/>
    <xf numFmtId="0" fontId="62" fillId="15" borderId="0" applyNumberFormat="0" applyBorder="0" applyAlignment="0" applyProtection="0"/>
    <xf numFmtId="0" fontId="62" fillId="43" borderId="0" applyNumberFormat="0" applyBorder="0" applyAlignment="0" applyProtection="0"/>
    <xf numFmtId="0" fontId="62" fillId="15" borderId="0" applyNumberFormat="0" applyBorder="0" applyAlignment="0" applyProtection="0"/>
    <xf numFmtId="0" fontId="71" fillId="38" borderId="0" applyNumberFormat="0" applyBorder="0" applyAlignment="0" applyProtection="0"/>
    <xf numFmtId="0" fontId="151" fillId="38" borderId="0" applyNumberFormat="0" applyBorder="0" applyAlignment="0" applyProtection="0"/>
    <xf numFmtId="0" fontId="71" fillId="38" borderId="0" applyNumberFormat="0" applyBorder="0" applyAlignment="0" applyProtection="0"/>
    <xf numFmtId="0" fontId="62" fillId="19" borderId="0" applyNumberFormat="0" applyBorder="0" applyAlignment="0" applyProtection="0"/>
    <xf numFmtId="0" fontId="62" fillId="69" borderId="0" applyNumberFormat="0" applyBorder="0" applyAlignment="0" applyProtection="0"/>
    <xf numFmtId="0" fontId="62" fillId="19" borderId="0" applyNumberFormat="0" applyBorder="0" applyAlignment="0" applyProtection="0"/>
    <xf numFmtId="0" fontId="71" fillId="47" borderId="0" applyNumberFormat="0" applyBorder="0" applyAlignment="0" applyProtection="0"/>
    <xf numFmtId="0" fontId="151" fillId="48" borderId="0" applyNumberFormat="0" applyBorder="0" applyAlignment="0" applyProtection="0"/>
    <xf numFmtId="0" fontId="71" fillId="48" borderId="0" applyNumberFormat="0" applyBorder="0" applyAlignment="0" applyProtection="0"/>
    <xf numFmtId="0" fontId="62" fillId="23" borderId="0" applyNumberFormat="0" applyBorder="0" applyAlignment="0" applyProtection="0"/>
    <xf numFmtId="0" fontId="62" fillId="50" borderId="0" applyNumberFormat="0" applyBorder="0" applyAlignment="0" applyProtection="0"/>
    <xf numFmtId="0" fontId="62" fillId="23" borderId="0" applyNumberFormat="0" applyBorder="0" applyAlignment="0" applyProtection="0"/>
    <xf numFmtId="0" fontId="71" fillId="52" borderId="0" applyNumberFormat="0" applyBorder="0" applyAlignment="0" applyProtection="0"/>
    <xf numFmtId="0" fontId="151" fillId="49" borderId="0" applyNumberFormat="0" applyBorder="0" applyAlignment="0" applyProtection="0"/>
    <xf numFmtId="0" fontId="71" fillId="49" borderId="0" applyNumberFormat="0" applyBorder="0" applyAlignment="0" applyProtection="0"/>
    <xf numFmtId="0" fontId="62" fillId="27" borderId="0" applyNumberFormat="0" applyBorder="0" applyAlignment="0" applyProtection="0"/>
    <xf numFmtId="0" fontId="62" fillId="37" borderId="0" applyNumberFormat="0" applyBorder="0" applyAlignment="0" applyProtection="0"/>
    <xf numFmtId="0" fontId="62" fillId="27" borderId="0" applyNumberFormat="0" applyBorder="0" applyAlignment="0" applyProtection="0"/>
    <xf numFmtId="0" fontId="71" fillId="53" borderId="0" applyNumberFormat="0" applyBorder="0" applyAlignment="0" applyProtection="0"/>
    <xf numFmtId="0" fontId="151" fillId="66" borderId="0" applyNumberFormat="0" applyBorder="0" applyAlignment="0" applyProtection="0"/>
    <xf numFmtId="0" fontId="71" fillId="53" borderId="0" applyNumberFormat="0" applyBorder="0" applyAlignment="0" applyProtection="0"/>
    <xf numFmtId="0" fontId="62" fillId="31" borderId="0" applyNumberFormat="0" applyBorder="0" applyAlignment="0" applyProtection="0"/>
    <xf numFmtId="0" fontId="62" fillId="43" borderId="0" applyNumberFormat="0" applyBorder="0" applyAlignment="0" applyProtection="0"/>
    <xf numFmtId="0" fontId="62" fillId="31" borderId="0" applyNumberFormat="0" applyBorder="0" applyAlignment="0" applyProtection="0"/>
    <xf numFmtId="0" fontId="71" fillId="54" borderId="0" applyNumberFormat="0" applyBorder="0" applyAlignment="0" applyProtection="0"/>
    <xf numFmtId="0" fontId="151" fillId="44" borderId="0" applyNumberFormat="0" applyBorder="0" applyAlignment="0" applyProtection="0"/>
    <xf numFmtId="0" fontId="71" fillId="44" borderId="0" applyNumberFormat="0" applyBorder="0" applyAlignment="0" applyProtection="0"/>
    <xf numFmtId="0" fontId="62" fillId="35" borderId="0" applyNumberFormat="0" applyBorder="0" applyAlignment="0" applyProtection="0"/>
    <xf numFmtId="0" fontId="62" fillId="38" borderId="0" applyNumberFormat="0" applyBorder="0" applyAlignment="0" applyProtection="0"/>
    <xf numFmtId="0" fontId="62" fillId="35" borderId="0" applyNumberFormat="0" applyBorder="0" applyAlignment="0" applyProtection="0"/>
    <xf numFmtId="0" fontId="70" fillId="106" borderId="0" applyNumberFormat="0" applyBorder="0" applyAlignment="0" applyProtection="0"/>
    <xf numFmtId="0" fontId="70" fillId="106"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10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65" borderId="0" applyNumberFormat="0" applyBorder="0" applyAlignment="0" applyProtection="0"/>
    <xf numFmtId="0" fontId="71" fillId="10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107"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5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62" fillId="12"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62" fillId="12"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62" fillId="12"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62" fillId="12"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62" fillId="12" borderId="0" applyNumberFormat="0" applyBorder="0" applyAlignment="0" applyProtection="0"/>
    <xf numFmtId="0" fontId="62" fillId="109" borderId="0" applyNumberFormat="0" applyBorder="0" applyAlignment="0" applyProtection="0"/>
    <xf numFmtId="0" fontId="62" fillId="109" borderId="0" applyNumberFormat="0" applyBorder="0" applyAlignment="0" applyProtection="0"/>
    <xf numFmtId="0" fontId="62" fillId="12" borderId="0" applyNumberFormat="0" applyBorder="0" applyAlignment="0" applyProtection="0"/>
    <xf numFmtId="0" fontId="71" fillId="58" borderId="0" applyNumberFormat="0" applyBorder="0" applyAlignment="0" applyProtection="0"/>
    <xf numFmtId="0" fontId="71" fillId="108" borderId="0" applyNumberFormat="0" applyBorder="0" applyAlignment="0" applyProtection="0"/>
    <xf numFmtId="0" fontId="71" fillId="53" borderId="0" applyNumberFormat="0" applyBorder="0" applyAlignment="0" applyProtection="0"/>
    <xf numFmtId="0" fontId="62" fillId="12" borderId="0" applyNumberFormat="0" applyBorder="0" applyAlignment="0" applyProtection="0"/>
    <xf numFmtId="0" fontId="71" fillId="58"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1" fillId="58" borderId="0" applyNumberFormat="0" applyBorder="0" applyAlignment="0" applyProtection="0"/>
    <xf numFmtId="0" fontId="71" fillId="108" borderId="0" applyNumberFormat="0" applyBorder="0" applyAlignment="0" applyProtection="0"/>
    <xf numFmtId="0" fontId="71" fillId="5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1" fillId="58" borderId="0" applyNumberFormat="0" applyBorder="0" applyAlignment="0" applyProtection="0"/>
    <xf numFmtId="0" fontId="71" fillId="108" borderId="0" applyNumberFormat="0" applyBorder="0" applyAlignment="0" applyProtection="0"/>
    <xf numFmtId="0" fontId="71" fillId="5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1" fillId="10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108" borderId="0" applyNumberFormat="0" applyBorder="0" applyAlignment="0" applyProtection="0"/>
    <xf numFmtId="0" fontId="71" fillId="53"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1" fillId="53" borderId="0" applyNumberFormat="0" applyBorder="0" applyAlignment="0" applyProtection="0"/>
    <xf numFmtId="0" fontId="71" fillId="108" borderId="0" applyNumberFormat="0" applyBorder="0" applyAlignment="0" applyProtection="0"/>
    <xf numFmtId="0" fontId="71" fillId="108"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11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0"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62"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71" fillId="62"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71" fillId="111" borderId="0" applyNumberFormat="0" applyBorder="0" applyAlignment="0" applyProtection="0"/>
    <xf numFmtId="0" fontId="71" fillId="62"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1" fillId="62" borderId="0" applyNumberFormat="0" applyBorder="0" applyAlignment="0" applyProtection="0"/>
    <xf numFmtId="0" fontId="71" fillId="111" borderId="0" applyNumberFormat="0" applyBorder="0" applyAlignment="0" applyProtection="0"/>
    <xf numFmtId="0" fontId="71" fillId="111" borderId="0" applyNumberFormat="0" applyBorder="0" applyAlignment="0" applyProtection="0"/>
    <xf numFmtId="0" fontId="70" fillId="112" borderId="0" applyNumberFormat="0" applyBorder="0" applyAlignment="0" applyProtection="0"/>
    <xf numFmtId="0" fontId="70" fillId="112"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112" borderId="0" applyNumberFormat="0" applyBorder="0" applyAlignment="0" applyProtection="0"/>
    <xf numFmtId="0" fontId="70" fillId="113" borderId="0" applyNumberFormat="0" applyBorder="0" applyAlignment="0" applyProtection="0"/>
    <xf numFmtId="0" fontId="70" fillId="113"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113" borderId="0" applyNumberFormat="0" applyBorder="0" applyAlignment="0" applyProtection="0"/>
    <xf numFmtId="0" fontId="71" fillId="114"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114"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48"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71" fillId="48"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71" fillId="115"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71" fillId="61" borderId="0" applyNumberFormat="0" applyBorder="0" applyAlignment="0" applyProtection="0"/>
    <xf numFmtId="0" fontId="71" fillId="48" borderId="0" applyNumberFormat="0" applyBorder="0" applyAlignment="0" applyProtection="0"/>
    <xf numFmtId="0" fontId="71" fillId="115" borderId="0" applyNumberFormat="0" applyBorder="0" applyAlignment="0" applyProtection="0"/>
    <xf numFmtId="0" fontId="71" fillId="61" borderId="0" applyNumberFormat="0" applyBorder="0" applyAlignment="0" applyProtection="0"/>
    <xf numFmtId="0" fontId="71" fillId="115" borderId="0" applyNumberFormat="0" applyBorder="0" applyAlignment="0" applyProtection="0"/>
    <xf numFmtId="0" fontId="71" fillId="48" borderId="0" applyNumberFormat="0" applyBorder="0" applyAlignment="0" applyProtection="0"/>
    <xf numFmtId="0" fontId="71" fillId="115" borderId="0" applyNumberFormat="0" applyBorder="0" applyAlignment="0" applyProtection="0"/>
    <xf numFmtId="0" fontId="71" fillId="115"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110"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1" borderId="0" applyNumberFormat="0" applyBorder="0" applyAlignment="0" applyProtection="0"/>
    <xf numFmtId="0" fontId="71" fillId="64"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4"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52"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62" fillId="24"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62" fillId="24"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62" fillId="24"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62" fillId="24"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62" fillId="24"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24" borderId="0" applyNumberFormat="0" applyBorder="0" applyAlignment="0" applyProtection="0"/>
    <xf numFmtId="0" fontId="71" fillId="52" borderId="0" applyNumberFormat="0" applyBorder="0" applyAlignment="0" applyProtection="0"/>
    <xf numFmtId="0" fontId="71" fillId="116" borderId="0" applyNumberFormat="0" applyBorder="0" applyAlignment="0" applyProtection="0"/>
    <xf numFmtId="0" fontId="71" fillId="66" borderId="0" applyNumberFormat="0" applyBorder="0" applyAlignment="0" applyProtection="0"/>
    <xf numFmtId="0" fontId="62" fillId="24" borderId="0" applyNumberFormat="0" applyBorder="0" applyAlignment="0" applyProtection="0"/>
    <xf numFmtId="0" fontId="71" fillId="52"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71" fillId="52" borderId="0" applyNumberFormat="0" applyBorder="0" applyAlignment="0" applyProtection="0"/>
    <xf numFmtId="0" fontId="71" fillId="116" borderId="0" applyNumberFormat="0" applyBorder="0" applyAlignment="0" applyProtection="0"/>
    <xf numFmtId="0" fontId="71" fillId="66"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71" fillId="52" borderId="0" applyNumberFormat="0" applyBorder="0" applyAlignment="0" applyProtection="0"/>
    <xf numFmtId="0" fontId="71" fillId="116" borderId="0" applyNumberFormat="0" applyBorder="0" applyAlignment="0" applyProtection="0"/>
    <xf numFmtId="0" fontId="71" fillId="66"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71" fillId="117"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116" borderId="0" applyNumberFormat="0" applyBorder="0" applyAlignment="0" applyProtection="0"/>
    <xf numFmtId="0" fontId="71" fillId="66" borderId="0" applyNumberFormat="0" applyBorder="0" applyAlignment="0" applyProtection="0"/>
    <xf numFmtId="0" fontId="71" fillId="117" borderId="0" applyNumberFormat="0" applyBorder="0" applyAlignment="0" applyProtection="0"/>
    <xf numFmtId="0" fontId="71" fillId="116" borderId="0" applyNumberFormat="0" applyBorder="0" applyAlignment="0" applyProtection="0"/>
    <xf numFmtId="0" fontId="71" fillId="66" borderId="0" applyNumberFormat="0" applyBorder="0" applyAlignment="0" applyProtection="0"/>
    <xf numFmtId="0" fontId="71" fillId="116" borderId="0" applyNumberFormat="0" applyBorder="0" applyAlignment="0" applyProtection="0"/>
    <xf numFmtId="0" fontId="71" fillId="116"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63" borderId="0" applyNumberFormat="0" applyBorder="0" applyAlignment="0" applyProtection="0"/>
    <xf numFmtId="0" fontId="70" fillId="56" borderId="0" applyNumberFormat="0" applyBorder="0" applyAlignment="0" applyProtection="0"/>
    <xf numFmtId="0" fontId="71" fillId="107"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53"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71" fillId="53"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71" fillId="10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71" fillId="118" borderId="0" applyNumberFormat="0" applyBorder="0" applyAlignment="0" applyProtection="0"/>
    <xf numFmtId="0" fontId="71" fillId="53" borderId="0" applyNumberFormat="0" applyBorder="0" applyAlignment="0" applyProtection="0"/>
    <xf numFmtId="0" fontId="71" fillId="107" borderId="0" applyNumberFormat="0" applyBorder="0" applyAlignment="0" applyProtection="0"/>
    <xf numFmtId="0" fontId="71" fillId="118" borderId="0" applyNumberFormat="0" applyBorder="0" applyAlignment="0" applyProtection="0"/>
    <xf numFmtId="0" fontId="71" fillId="107" borderId="0" applyNumberFormat="0" applyBorder="0" applyAlignment="0" applyProtection="0"/>
    <xf numFmtId="0" fontId="71" fillId="53" borderId="0" applyNumberFormat="0" applyBorder="0" applyAlignment="0" applyProtection="0"/>
    <xf numFmtId="0" fontId="71" fillId="107" borderId="0" applyNumberFormat="0" applyBorder="0" applyAlignment="0" applyProtection="0"/>
    <xf numFmtId="0" fontId="71" fillId="107" borderId="0" applyNumberFormat="0" applyBorder="0" applyAlignment="0" applyProtection="0"/>
    <xf numFmtId="0" fontId="70" fillId="67"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8" borderId="0" applyNumberFormat="0" applyBorder="0" applyAlignment="0" applyProtection="0"/>
    <xf numFmtId="0" fontId="71" fillId="119"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119"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69"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62" fillId="32"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62" fillId="32"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62" fillId="32"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62" fillId="32"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0" fontId="62" fillId="3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32" borderId="0" applyNumberFormat="0" applyBorder="0" applyAlignment="0" applyProtection="0"/>
    <xf numFmtId="0" fontId="71" fillId="69" borderId="0" applyNumberFormat="0" applyBorder="0" applyAlignment="0" applyProtection="0"/>
    <xf numFmtId="0" fontId="71" fillId="120" borderId="0" applyNumberFormat="0" applyBorder="0" applyAlignment="0" applyProtection="0"/>
    <xf numFmtId="0" fontId="71" fillId="50" borderId="0" applyNumberFormat="0" applyBorder="0" applyAlignment="0" applyProtection="0"/>
    <xf numFmtId="0" fontId="62" fillId="32" borderId="0" applyNumberFormat="0" applyBorder="0" applyAlignment="0" applyProtection="0"/>
    <xf numFmtId="0" fontId="71" fillId="69"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71" fillId="69" borderId="0" applyNumberFormat="0" applyBorder="0" applyAlignment="0" applyProtection="0"/>
    <xf numFmtId="0" fontId="71" fillId="120" borderId="0" applyNumberFormat="0" applyBorder="0" applyAlignment="0" applyProtection="0"/>
    <xf numFmtId="0" fontId="71" fillId="50"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71" fillId="69" borderId="0" applyNumberFormat="0" applyBorder="0" applyAlignment="0" applyProtection="0"/>
    <xf numFmtId="0" fontId="71" fillId="120" borderId="0" applyNumberFormat="0" applyBorder="0" applyAlignment="0" applyProtection="0"/>
    <xf numFmtId="0" fontId="71" fillId="50"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71" fillId="121"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120" borderId="0" applyNumberFormat="0" applyBorder="0" applyAlignment="0" applyProtection="0"/>
    <xf numFmtId="0" fontId="71" fillId="50" borderId="0" applyNumberFormat="0" applyBorder="0" applyAlignment="0" applyProtection="0"/>
    <xf numFmtId="0" fontId="71" fillId="121" borderId="0" applyNumberFormat="0" applyBorder="0" applyAlignment="0" applyProtection="0"/>
    <xf numFmtId="0" fontId="71" fillId="120" borderId="0" applyNumberFormat="0" applyBorder="0" applyAlignment="0" applyProtection="0"/>
    <xf numFmtId="0" fontId="71" fillId="50" borderId="0" applyNumberFormat="0" applyBorder="0" applyAlignment="0" applyProtection="0"/>
    <xf numFmtId="0" fontId="71" fillId="120" borderId="0" applyNumberFormat="0" applyBorder="0" applyAlignment="0" applyProtection="0"/>
    <xf numFmtId="0" fontId="71" fillId="120" borderId="0" applyNumberFormat="0" applyBorder="0" applyAlignment="0" applyProtection="0"/>
    <xf numFmtId="176" fontId="26" fillId="70" borderId="20">
      <alignment horizontal="center" vertical="center"/>
    </xf>
    <xf numFmtId="175" fontId="72" fillId="70" borderId="20">
      <alignment horizontal="center" vertical="center"/>
    </xf>
    <xf numFmtId="176" fontId="26" fillId="70" borderId="20">
      <alignment horizontal="center" vertical="center"/>
    </xf>
    <xf numFmtId="175" fontId="72" fillId="70" borderId="20">
      <alignment horizontal="center" vertical="center"/>
    </xf>
    <xf numFmtId="200" fontId="159" fillId="0" borderId="0"/>
    <xf numFmtId="200" fontId="159" fillId="0" borderId="0"/>
    <xf numFmtId="200" fontId="159" fillId="0" borderId="0"/>
    <xf numFmtId="200" fontId="159" fillId="0" borderId="0"/>
    <xf numFmtId="0" fontId="73" fillId="49" borderId="47" applyNumberFormat="0" applyFont="0" applyBorder="0" applyAlignment="0" applyProtection="0">
      <protection hidden="1"/>
    </xf>
    <xf numFmtId="0" fontId="160" fillId="60" borderId="0" applyNumberFormat="0" applyBorder="0" applyAlignment="0" applyProtection="0"/>
    <xf numFmtId="0" fontId="161" fillId="67"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161" fillId="67" borderId="0" applyNumberFormat="0" applyBorder="0" applyAlignment="0" applyProtection="0"/>
    <xf numFmtId="0" fontId="53" fillId="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161" fillId="67" borderId="0" applyNumberFormat="0" applyBorder="0" applyAlignment="0" applyProtection="0"/>
    <xf numFmtId="0" fontId="53" fillId="6"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74" fillId="37" borderId="0" applyNumberFormat="0" applyBorder="0" applyAlignment="0" applyProtection="0"/>
    <xf numFmtId="0" fontId="77" fillId="49" borderId="22" applyNumberFormat="0" applyAlignment="0" applyProtection="0"/>
    <xf numFmtId="0" fontId="78" fillId="122" borderId="22" applyNumberFormat="0" applyAlignment="0" applyProtection="0"/>
    <xf numFmtId="0" fontId="162" fillId="123" borderId="54" applyNumberFormat="0" applyAlignment="0" applyProtection="0"/>
    <xf numFmtId="0" fontId="162" fillId="123" borderId="54" applyNumberFormat="0" applyAlignment="0" applyProtection="0"/>
    <xf numFmtId="0" fontId="162" fillId="123" borderId="54" applyNumberFormat="0" applyAlignment="0" applyProtection="0"/>
    <xf numFmtId="0" fontId="57" fillId="9" borderId="14" applyNumberFormat="0" applyAlignment="0" applyProtection="0"/>
    <xf numFmtId="0" fontId="163" fillId="88" borderId="14" applyNumberFormat="0" applyAlignment="0" applyProtection="0"/>
    <xf numFmtId="0" fontId="57" fillId="9" borderId="14" applyNumberFormat="0" applyAlignment="0" applyProtection="0"/>
    <xf numFmtId="0" fontId="79" fillId="61" borderId="23" applyNumberFormat="0" applyAlignment="0" applyProtection="0"/>
    <xf numFmtId="0" fontId="79" fillId="116" borderId="23" applyNumberFormat="0" applyAlignment="0" applyProtection="0"/>
    <xf numFmtId="0" fontId="79" fillId="46" borderId="23" applyNumberFormat="0" applyAlignment="0" applyProtection="0"/>
    <xf numFmtId="0" fontId="79" fillId="116" borderId="23" applyNumberFormat="0" applyAlignment="0" applyProtection="0"/>
    <xf numFmtId="0" fontId="79" fillId="116" borderId="23" applyNumberFormat="0" applyAlignment="0" applyProtection="0"/>
    <xf numFmtId="0" fontId="79" fillId="71" borderId="23" applyNumberFormat="0" applyAlignment="0" applyProtection="0"/>
    <xf numFmtId="0" fontId="59" fillId="10" borderId="17" applyNumberFormat="0" applyAlignment="0" applyProtection="0"/>
    <xf numFmtId="0" fontId="59" fillId="10" borderId="17" applyNumberFormat="0" applyAlignment="0" applyProtection="0"/>
    <xf numFmtId="0" fontId="79" fillId="46" borderId="23" applyNumberFormat="0" applyAlignment="0" applyProtection="0"/>
    <xf numFmtId="41" fontId="30" fillId="0" borderId="0" applyFont="0" applyFill="0" applyBorder="0" applyAlignment="0" applyProtection="0"/>
    <xf numFmtId="41" fontId="30" fillId="0" borderId="0" applyFont="0" applyFill="0" applyBorder="0" applyAlignment="0" applyProtection="0"/>
    <xf numFmtId="41" fontId="164" fillId="0" borderId="0" applyFont="0" applyFill="0" applyBorder="0" applyAlignment="0" applyProtection="0"/>
    <xf numFmtId="38" fontId="80" fillId="0" borderId="0" applyFont="0" applyFill="0" applyBorder="0" applyAlignment="0" applyProtection="0"/>
    <xf numFmtId="41"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0"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0"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76"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6" fillId="0" borderId="0" applyFont="0" applyFill="0" applyBorder="0" applyAlignment="0" applyProtection="0"/>
    <xf numFmtId="43" fontId="30"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7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0"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0" fontId="26" fillId="0" borderId="0" applyFont="0" applyFill="0" applyBorder="0" applyAlignment="0" applyProtection="0"/>
    <xf numFmtId="43" fontId="10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10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6"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6" fillId="0" borderId="0" applyFont="0" applyFill="0" applyBorder="0" applyAlignment="0" applyProtection="0"/>
    <xf numFmtId="43" fontId="17"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10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80"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183"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183"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3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6"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7"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183" fontId="26"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8"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70" fillId="0" borderId="0" applyFont="0" applyFill="0" applyBorder="0" applyAlignment="0" applyProtection="0"/>
    <xf numFmtId="44" fontId="80" fillId="0" borderId="0" applyFont="0" applyFill="0" applyBorder="0" applyAlignment="0" applyProtection="0"/>
    <xf numFmtId="18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83" fontId="2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6" fontId="85" fillId="0" borderId="0">
      <protection locked="0"/>
    </xf>
    <xf numFmtId="14" fontId="26" fillId="0" borderId="0" applyFont="0" applyFill="0" applyBorder="0" applyAlignment="0" applyProtection="0"/>
    <xf numFmtId="0" fontId="147" fillId="124" borderId="0" applyNumberFormat="0" applyBorder="0" applyAlignment="0" applyProtection="0"/>
    <xf numFmtId="0" fontId="147" fillId="125" borderId="0" applyNumberFormat="0" applyBorder="0" applyAlignment="0" applyProtection="0"/>
    <xf numFmtId="0" fontId="147" fillId="124" borderId="0" applyNumberFormat="0" applyBorder="0" applyAlignment="0" applyProtection="0"/>
    <xf numFmtId="0" fontId="147" fillId="126" borderId="0" applyNumberFormat="0" applyBorder="0" applyAlignment="0" applyProtection="0"/>
    <xf numFmtId="0" fontId="147" fillId="127" borderId="0" applyNumberFormat="0" applyBorder="0" applyAlignment="0" applyProtection="0"/>
    <xf numFmtId="0" fontId="147" fillId="126" borderId="0" applyNumberFormat="0" applyBorder="0" applyAlignment="0" applyProtection="0"/>
    <xf numFmtId="0" fontId="147" fillId="128" borderId="0" applyNumberFormat="0" applyBorder="0" applyAlignment="0" applyProtection="0"/>
    <xf numFmtId="0" fontId="147" fillId="128" borderId="0" applyNumberFormat="0" applyBorder="0" applyAlignment="0" applyProtection="0"/>
    <xf numFmtId="0" fontId="165" fillId="0" borderId="0" applyNumberForma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7" fillId="0" borderId="0" applyNumberFormat="0" applyFill="0" applyBorder="0" applyAlignment="0" applyProtection="0"/>
    <xf numFmtId="192" fontId="26" fillId="0" borderId="0">
      <protection locked="0"/>
    </xf>
    <xf numFmtId="2" fontId="26" fillId="0" borderId="0" applyFont="0" applyFill="0" applyBorder="0" applyAlignment="0" applyProtection="0"/>
    <xf numFmtId="192" fontId="26" fillId="0" borderId="0">
      <protection locked="0"/>
    </xf>
    <xf numFmtId="2" fontId="26" fillId="0" borderId="0" applyFont="0" applyFill="0" applyBorder="0" applyAlignment="0" applyProtection="0"/>
    <xf numFmtId="0" fontId="90" fillId="39" borderId="0" applyNumberFormat="0" applyBorder="0" applyAlignment="0" applyProtection="0"/>
    <xf numFmtId="0" fontId="90" fillId="129" borderId="0" applyNumberFormat="0" applyBorder="0" applyAlignment="0" applyProtection="0"/>
    <xf numFmtId="0" fontId="70" fillId="113" borderId="0" applyNumberFormat="0" applyBorder="0" applyAlignment="0" applyProtection="0"/>
    <xf numFmtId="0" fontId="90" fillId="39" borderId="0" applyNumberFormat="0" applyBorder="0" applyAlignment="0" applyProtection="0"/>
    <xf numFmtId="0" fontId="70" fillId="113" borderId="0" applyNumberFormat="0" applyBorder="0" applyAlignment="0" applyProtection="0"/>
    <xf numFmtId="0" fontId="70" fillId="113" borderId="0" applyNumberFormat="0" applyBorder="0" applyAlignment="0" applyProtection="0"/>
    <xf numFmtId="0" fontId="70" fillId="113" borderId="0" applyNumberFormat="0" applyBorder="0" applyAlignment="0" applyProtection="0"/>
    <xf numFmtId="0" fontId="90" fillId="73" borderId="0" applyNumberFormat="0" applyBorder="0" applyAlignment="0" applyProtection="0"/>
    <xf numFmtId="0" fontId="52" fillId="5" borderId="0" applyNumberFormat="0" applyBorder="0" applyAlignment="0" applyProtection="0"/>
    <xf numFmtId="0" fontId="52" fillId="43" borderId="0" applyNumberFormat="0" applyBorder="0" applyAlignment="0" applyProtection="0"/>
    <xf numFmtId="0" fontId="52" fillId="5" borderId="0" applyNumberFormat="0" applyBorder="0" applyAlignment="0" applyProtection="0"/>
    <xf numFmtId="0" fontId="93" fillId="0" borderId="26" applyNumberFormat="0" applyFill="0" applyAlignment="0" applyProtection="0"/>
    <xf numFmtId="0" fontId="92" fillId="0" borderId="0" applyNumberFormat="0" applyFont="0" applyFill="0" applyBorder="0" applyProtection="0"/>
    <xf numFmtId="0" fontId="92" fillId="0" borderId="0" applyNumberFormat="0" applyFont="0" applyFill="0" applyBorder="0" applyProtection="0"/>
    <xf numFmtId="0" fontId="94" fillId="0" borderId="55" applyNumberFormat="0" applyFill="0" applyAlignment="0" applyProtection="0"/>
    <xf numFmtId="0" fontId="94" fillId="0" borderId="55" applyNumberFormat="0" applyFill="0" applyAlignment="0" applyProtection="0"/>
    <xf numFmtId="0" fontId="92" fillId="0" borderId="0" applyNumberFormat="0" applyFont="0" applyFill="0" applyBorder="0" applyProtection="0"/>
    <xf numFmtId="0" fontId="92" fillId="0" borderId="0" applyNumberFormat="0" applyFont="0" applyFill="0" applyBorder="0" applyProtection="0"/>
    <xf numFmtId="0" fontId="94" fillId="0" borderId="27" applyNumberFormat="0" applyFill="0" applyAlignment="0" applyProtection="0"/>
    <xf numFmtId="0" fontId="49" fillId="0" borderId="11" applyNumberFormat="0" applyFill="0" applyAlignment="0" applyProtection="0"/>
    <xf numFmtId="0" fontId="166" fillId="0" borderId="56" applyNumberFormat="0" applyFill="0" applyAlignment="0" applyProtection="0"/>
    <xf numFmtId="0" fontId="49" fillId="0" borderId="11" applyNumberFormat="0" applyFill="0" applyAlignment="0" applyProtection="0"/>
    <xf numFmtId="0" fontId="95" fillId="0" borderId="28" applyNumberFormat="0" applyFill="0" applyAlignment="0" applyProtection="0"/>
    <xf numFmtId="0" fontId="38" fillId="0" borderId="0" applyNumberFormat="0" applyFont="0" applyFill="0" applyBorder="0" applyProtection="0"/>
    <xf numFmtId="0" fontId="38" fillId="0" borderId="0" applyNumberFormat="0" applyFont="0" applyFill="0" applyBorder="0" applyProtection="0"/>
    <xf numFmtId="0" fontId="96" fillId="0" borderId="57" applyNumberFormat="0" applyFill="0" applyAlignment="0" applyProtection="0"/>
    <xf numFmtId="0" fontId="96" fillId="0" borderId="57" applyNumberFormat="0" applyFill="0" applyAlignment="0" applyProtection="0"/>
    <xf numFmtId="0" fontId="38" fillId="0" borderId="0" applyNumberFormat="0" applyFont="0" applyFill="0" applyBorder="0" applyProtection="0"/>
    <xf numFmtId="0" fontId="38" fillId="0" borderId="0" applyNumberFormat="0" applyFont="0" applyFill="0" applyBorder="0" applyProtection="0"/>
    <xf numFmtId="0" fontId="96" fillId="0" borderId="29" applyNumberFormat="0" applyFill="0" applyAlignment="0" applyProtection="0"/>
    <xf numFmtId="0" fontId="50" fillId="0" borderId="12" applyNumberFormat="0" applyFill="0" applyAlignment="0" applyProtection="0"/>
    <xf numFmtId="0" fontId="167" fillId="0" borderId="58" applyNumberFormat="0" applyFill="0" applyAlignment="0" applyProtection="0"/>
    <xf numFmtId="0" fontId="50" fillId="0" borderId="12" applyNumberFormat="0" applyFill="0" applyAlignment="0" applyProtection="0"/>
    <xf numFmtId="0" fontId="97" fillId="0" borderId="30" applyNumberFormat="0" applyFill="0" applyAlignment="0" applyProtection="0"/>
    <xf numFmtId="0" fontId="98" fillId="0" borderId="59" applyNumberFormat="0" applyFill="0" applyAlignment="0" applyProtection="0"/>
    <xf numFmtId="0" fontId="98" fillId="0" borderId="60" applyNumberFormat="0" applyFill="0" applyAlignment="0" applyProtection="0"/>
    <xf numFmtId="0" fontId="97" fillId="0" borderId="3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31" applyNumberFormat="0" applyFill="0" applyAlignment="0" applyProtection="0"/>
    <xf numFmtId="0" fontId="51" fillId="0" borderId="13" applyNumberFormat="0" applyFill="0" applyAlignment="0" applyProtection="0"/>
    <xf numFmtId="0" fontId="168" fillId="0" borderId="61" applyNumberFormat="0" applyFill="0" applyAlignment="0" applyProtection="0"/>
    <xf numFmtId="0" fontId="51" fillId="0" borderId="13"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1" fillId="0" borderId="0" applyNumberFormat="0" applyFill="0" applyBorder="0" applyAlignment="0" applyProtection="0"/>
    <xf numFmtId="0" fontId="168" fillId="0" borderId="0" applyNumberFormat="0" applyFill="0" applyBorder="0" applyAlignment="0" applyProtection="0"/>
    <xf numFmtId="0" fontId="51" fillId="0" borderId="0" applyNumberFormat="0" applyFill="0" applyBorder="0" applyAlignment="0" applyProtection="0"/>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63" fillId="0" borderId="0" applyNumberFormat="0" applyFill="0" applyBorder="0" applyAlignment="0" applyProtection="0"/>
    <xf numFmtId="0" fontId="169"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01" fillId="44" borderId="22"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173" fillId="68" borderId="54" applyNumberFormat="0" applyAlignment="0" applyProtection="0"/>
    <xf numFmtId="0" fontId="173" fillId="68" borderId="54" applyNumberFormat="0" applyAlignment="0" applyProtection="0"/>
    <xf numFmtId="0" fontId="173" fillId="68" borderId="5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101" fillId="44" borderId="22" applyNumberFormat="0" applyAlignment="0" applyProtection="0"/>
    <xf numFmtId="0" fontId="101" fillId="44" borderId="22" applyNumberFormat="0" applyAlignment="0" applyProtection="0"/>
    <xf numFmtId="0" fontId="55" fillId="8" borderId="14" applyNumberFormat="0" applyAlignment="0" applyProtection="0"/>
    <xf numFmtId="0" fontId="55" fillId="8" borderId="14" applyNumberFormat="0" applyAlignment="0" applyProtection="0"/>
    <xf numFmtId="0" fontId="173" fillId="68" borderId="22" applyNumberFormat="0" applyAlignment="0" applyProtection="0"/>
    <xf numFmtId="0" fontId="101" fillId="44" borderId="22" applyNumberFormat="0" applyAlignment="0" applyProtection="0"/>
    <xf numFmtId="0" fontId="173" fillId="68" borderId="22"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8" borderId="14" applyNumberFormat="0" applyAlignment="0" applyProtection="0"/>
    <xf numFmtId="0" fontId="55" fillId="77" borderId="14" applyNumberFormat="0" applyAlignment="0" applyProtection="0"/>
    <xf numFmtId="0" fontId="55" fillId="77" borderId="14" applyNumberFormat="0" applyAlignment="0" applyProtection="0"/>
    <xf numFmtId="0" fontId="55" fillId="8" borderId="14" applyNumberFormat="0" applyAlignment="0" applyProtection="0"/>
    <xf numFmtId="0" fontId="55" fillId="8" borderId="14" applyNumberFormat="0" applyAlignment="0" applyProtection="0"/>
    <xf numFmtId="0" fontId="102" fillId="0" borderId="33" applyNumberFormat="0" applyFill="0" applyAlignment="0" applyProtection="0"/>
    <xf numFmtId="0" fontId="90" fillId="0" borderId="62" applyNumberFormat="0" applyFill="0" applyAlignment="0" applyProtection="0"/>
    <xf numFmtId="0" fontId="102" fillId="0" borderId="33" applyNumberFormat="0" applyFill="0" applyAlignment="0" applyProtection="0"/>
    <xf numFmtId="0" fontId="90" fillId="0" borderId="62" applyNumberFormat="0" applyFill="0" applyAlignment="0" applyProtection="0"/>
    <xf numFmtId="0" fontId="90" fillId="0" borderId="62" applyNumberFormat="0" applyFill="0" applyAlignment="0" applyProtection="0"/>
    <xf numFmtId="0" fontId="103" fillId="0" borderId="34" applyNumberFormat="0" applyFill="0" applyAlignment="0" applyProtection="0"/>
    <xf numFmtId="0" fontId="58" fillId="0" borderId="16" applyNumberFormat="0" applyFill="0" applyAlignment="0" applyProtection="0"/>
    <xf numFmtId="0" fontId="174" fillId="0" borderId="63" applyNumberFormat="0" applyFill="0" applyAlignment="0" applyProtection="0"/>
    <xf numFmtId="0" fontId="58" fillId="0" borderId="16" applyNumberFormat="0" applyFill="0" applyAlignment="0" applyProtection="0"/>
    <xf numFmtId="0" fontId="104" fillId="68" borderId="0" applyNumberFormat="0" applyBorder="0" applyAlignment="0" applyProtection="0"/>
    <xf numFmtId="0" fontId="90" fillId="68" borderId="0" applyNumberFormat="0" applyBorder="0" applyAlignment="0" applyProtection="0"/>
    <xf numFmtId="0" fontId="175" fillId="7" borderId="0" applyNumberFormat="0" applyBorder="0" applyAlignment="0" applyProtection="0"/>
    <xf numFmtId="0" fontId="175" fillId="7" borderId="0" applyNumberFormat="0" applyBorder="0" applyAlignment="0" applyProtection="0"/>
    <xf numFmtId="0" fontId="90" fillId="68" borderId="0" applyNumberFormat="0" applyBorder="0" applyAlignment="0" applyProtection="0"/>
    <xf numFmtId="0" fontId="158" fillId="7"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90" fillId="68" borderId="0" applyNumberFormat="0" applyBorder="0" applyAlignment="0" applyProtection="0"/>
    <xf numFmtId="0" fontId="158" fillId="7" borderId="0" applyNumberFormat="0" applyBorder="0" applyAlignment="0" applyProtection="0"/>
    <xf numFmtId="0" fontId="104" fillId="7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04" fillId="77" borderId="0" applyNumberFormat="0" applyBorder="0" applyAlignment="0" applyProtection="0"/>
    <xf numFmtId="206" fontId="26" fillId="0" borderId="0"/>
    <xf numFmtId="205" fontId="106" fillId="0" borderId="0"/>
    <xf numFmtId="206" fontId="26" fillId="0" borderId="0"/>
    <xf numFmtId="205" fontId="106" fillId="0" borderId="0"/>
    <xf numFmtId="0" fontId="17" fillId="0" borderId="0"/>
    <xf numFmtId="0" fontId="106" fillId="0" borderId="0"/>
    <xf numFmtId="0" fontId="17" fillId="0" borderId="0"/>
    <xf numFmtId="0" fontId="17" fillId="0" borderId="0"/>
    <xf numFmtId="0" fontId="106" fillId="0" borderId="0"/>
    <xf numFmtId="0" fontId="17" fillId="0" borderId="0"/>
    <xf numFmtId="0" fontId="17" fillId="0" borderId="0"/>
    <xf numFmtId="0" fontId="106" fillId="0" borderId="0"/>
    <xf numFmtId="0" fontId="26" fillId="0" borderId="0"/>
    <xf numFmtId="0" fontId="26"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76" fillId="0" borderId="0"/>
    <xf numFmtId="0" fontId="17" fillId="0" borderId="0"/>
    <xf numFmtId="0" fontId="26" fillId="0" borderId="0"/>
    <xf numFmtId="0" fontId="26"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30" fillId="0" borderId="0"/>
    <xf numFmtId="0" fontId="17" fillId="0" borderId="0"/>
    <xf numFmtId="0" fontId="17" fillId="0" borderId="0"/>
    <xf numFmtId="0" fontId="26"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83" fillId="0" borderId="0"/>
    <xf numFmtId="0" fontId="17" fillId="0" borderId="0"/>
    <xf numFmtId="0" fontId="8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30" fillId="0" borderId="0"/>
    <xf numFmtId="0" fontId="17" fillId="0" borderId="0"/>
    <xf numFmtId="200" fontId="176"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26" fillId="0" borderId="0"/>
    <xf numFmtId="0" fontId="17" fillId="0" borderId="0"/>
    <xf numFmtId="0" fontId="17" fillId="0" borderId="0"/>
    <xf numFmtId="0" fontId="17" fillId="0" borderId="0"/>
    <xf numFmtId="0" fontId="26"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17" fillId="0" borderId="0"/>
    <xf numFmtId="0" fontId="108" fillId="0" borderId="0"/>
    <xf numFmtId="0" fontId="108" fillId="0" borderId="0"/>
    <xf numFmtId="0" fontId="30" fillId="0" borderId="0"/>
    <xf numFmtId="0" fontId="26" fillId="0" borderId="0"/>
    <xf numFmtId="0" fontId="30" fillId="0" borderId="0"/>
    <xf numFmtId="0" fontId="17" fillId="0" borderId="0"/>
    <xf numFmtId="0" fontId="88" fillId="130" borderId="0"/>
    <xf numFmtId="0" fontId="17" fillId="0" borderId="0"/>
    <xf numFmtId="0" fontId="26" fillId="0" borderId="0"/>
    <xf numFmtId="0" fontId="26" fillId="0" borderId="0"/>
    <xf numFmtId="0" fontId="88" fillId="130" borderId="0"/>
    <xf numFmtId="0" fontId="26" fillId="0" borderId="0"/>
    <xf numFmtId="0" fontId="70" fillId="0" borderId="0"/>
    <xf numFmtId="0" fontId="7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17" fillId="0" borderId="0"/>
    <xf numFmtId="0" fontId="17" fillId="0" borderId="0"/>
    <xf numFmtId="0" fontId="80" fillId="0" borderId="0"/>
    <xf numFmtId="0" fontId="17" fillId="0" borderId="0"/>
    <xf numFmtId="0" fontId="17" fillId="0" borderId="0"/>
    <xf numFmtId="0" fontId="176"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17" fillId="0" borderId="0"/>
    <xf numFmtId="0" fontId="26" fillId="0" borderId="0"/>
    <xf numFmtId="0" fontId="17" fillId="0" borderId="0"/>
    <xf numFmtId="0" fontId="30" fillId="0" borderId="0"/>
    <xf numFmtId="0" fontId="30"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80" fillId="0" borderId="0"/>
    <xf numFmtId="0" fontId="17" fillId="0" borderId="0"/>
    <xf numFmtId="0" fontId="17" fillId="0" borderId="0"/>
    <xf numFmtId="0" fontId="17" fillId="0" borderId="0"/>
    <xf numFmtId="0" fontId="80" fillId="0" borderId="0"/>
    <xf numFmtId="0" fontId="17" fillId="0" borderId="0"/>
    <xf numFmtId="0" fontId="17" fillId="0" borderId="0"/>
    <xf numFmtId="0" fontId="80" fillId="0" borderId="0"/>
    <xf numFmtId="0" fontId="17" fillId="0" borderId="0"/>
    <xf numFmtId="0" fontId="17" fillId="0" borderId="0"/>
    <xf numFmtId="0" fontId="80" fillId="0" borderId="0"/>
    <xf numFmtId="0" fontId="17" fillId="0" borderId="0"/>
    <xf numFmtId="0" fontId="80"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76" fillId="0" borderId="0"/>
    <xf numFmtId="0" fontId="26" fillId="0" borderId="0"/>
    <xf numFmtId="0" fontId="70" fillId="0" borderId="0"/>
    <xf numFmtId="0" fontId="17" fillId="0" borderId="0"/>
    <xf numFmtId="0" fontId="30" fillId="0" borderId="0"/>
    <xf numFmtId="0" fontId="30" fillId="0" borderId="0"/>
    <xf numFmtId="0" fontId="76"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26" fillId="0" borderId="0"/>
    <xf numFmtId="0" fontId="26" fillId="0" borderId="0"/>
    <xf numFmtId="0" fontId="80" fillId="0" borderId="0"/>
    <xf numFmtId="0" fontId="70" fillId="0" borderId="0"/>
    <xf numFmtId="0" fontId="17" fillId="0" borderId="0"/>
    <xf numFmtId="0" fontId="26"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76" fillId="0" borderId="0"/>
    <xf numFmtId="0" fontId="70" fillId="0" borderId="0"/>
    <xf numFmtId="0" fontId="30" fillId="0" borderId="0"/>
    <xf numFmtId="0" fontId="88" fillId="130" borderId="0"/>
    <xf numFmtId="0" fontId="76" fillId="0" borderId="0"/>
    <xf numFmtId="0" fontId="30" fillId="0" borderId="0"/>
    <xf numFmtId="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30"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30"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26" fillId="0" borderId="0"/>
    <xf numFmtId="0" fontId="30" fillId="0" borderId="0"/>
    <xf numFmtId="0" fontId="30"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21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70" fillId="0" borderId="0"/>
    <xf numFmtId="0" fontId="70" fillId="0" borderId="0"/>
    <xf numFmtId="0" fontId="70" fillId="0" borderId="0"/>
    <xf numFmtId="0" fontId="70" fillId="0" borderId="0"/>
    <xf numFmtId="0" fontId="30" fillId="0" borderId="0"/>
    <xf numFmtId="0" fontId="88" fillId="130" borderId="0"/>
    <xf numFmtId="0" fontId="88" fillId="130" borderId="0"/>
    <xf numFmtId="0" fontId="70" fillId="0" borderId="0"/>
    <xf numFmtId="0" fontId="70" fillId="0" borderId="0"/>
    <xf numFmtId="0" fontId="88" fillId="130" borderId="0"/>
    <xf numFmtId="0" fontId="88" fillId="130" borderId="0"/>
    <xf numFmtId="0" fontId="26" fillId="0" borderId="0"/>
    <xf numFmtId="0" fontId="70" fillId="0" borderId="0"/>
    <xf numFmtId="0" fontId="70" fillId="0" borderId="0"/>
    <xf numFmtId="21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16" fontId="17" fillId="0" borderId="0"/>
    <xf numFmtId="216"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8" fillId="130" borderId="0"/>
    <xf numFmtId="0" fontId="88" fillId="130" borderId="0"/>
    <xf numFmtId="0" fontId="70" fillId="0" borderId="0"/>
    <xf numFmtId="0" fontId="70" fillId="0" borderId="0"/>
    <xf numFmtId="0" fontId="70"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0" fillId="0" borderId="0"/>
    <xf numFmtId="0" fontId="26" fillId="0" borderId="0"/>
    <xf numFmtId="0" fontId="26"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83" fillId="0" borderId="0"/>
    <xf numFmtId="0" fontId="80" fillId="0" borderId="0"/>
    <xf numFmtId="0" fontId="83" fillId="0" borderId="0"/>
    <xf numFmtId="0" fontId="154" fillId="0" borderId="0"/>
    <xf numFmtId="0" fontId="26" fillId="0" borderId="0"/>
    <xf numFmtId="0" fontId="26" fillId="0" borderId="0"/>
    <xf numFmtId="0" fontId="26" fillId="0" borderId="0"/>
    <xf numFmtId="0" fontId="17" fillId="0" borderId="0"/>
    <xf numFmtId="0" fontId="17" fillId="0" borderId="0"/>
    <xf numFmtId="0" fontId="17" fillId="0" borderId="0"/>
    <xf numFmtId="0" fontId="26" fillId="0" borderId="0"/>
    <xf numFmtId="0" fontId="80"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26" fillId="0" borderId="0"/>
    <xf numFmtId="0" fontId="80"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30"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26" fillId="0" borderId="0"/>
    <xf numFmtId="0" fontId="3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83" fillId="0" borderId="0"/>
    <xf numFmtId="0" fontId="80" fillId="0" borderId="0"/>
    <xf numFmtId="0" fontId="8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30"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7"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76" applyNumberFormat="0" applyAlignment="0">
      <alignment horizontal="center"/>
    </xf>
    <xf numFmtId="0" fontId="26" fillId="0" borderId="0"/>
    <xf numFmtId="0" fontId="26" fillId="0" borderId="0"/>
    <xf numFmtId="0" fontId="26" fillId="0" borderId="21" applyNumberFormat="0" applyAlignment="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9" fontId="26" fillId="0" borderId="21"/>
    <xf numFmtId="0" fontId="26" fillId="0" borderId="0"/>
    <xf numFmtId="0" fontId="26" fillId="0" borderId="0"/>
    <xf numFmtId="4" fontId="76" fillId="89" borderId="77" applyNumberFormat="0" applyProtection="0">
      <alignment horizontal="right" vertical="center"/>
    </xf>
    <xf numFmtId="0" fontId="26" fillId="0" borderId="0"/>
    <xf numFmtId="0" fontId="26" fillId="0" borderId="0"/>
    <xf numFmtId="4" fontId="76" fillId="78" borderId="77" applyNumberForma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8" fillId="13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2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17" fillId="0" borderId="0"/>
    <xf numFmtId="0" fontId="30" fillId="0" borderId="0"/>
    <xf numFmtId="0" fontId="17" fillId="0" borderId="0"/>
    <xf numFmtId="0" fontId="17" fillId="0" borderId="0"/>
    <xf numFmtId="0" fontId="76" fillId="0" borderId="0"/>
    <xf numFmtId="0"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16" fontId="16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6" fillId="0" borderId="0"/>
    <xf numFmtId="0" fontId="26" fillId="0" borderId="0"/>
    <xf numFmtId="0" fontId="7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26" fillId="0" borderId="0"/>
    <xf numFmtId="0" fontId="17" fillId="0" borderId="0"/>
    <xf numFmtId="0" fontId="26" fillId="0" borderId="0"/>
    <xf numFmtId="0" fontId="17" fillId="0" borderId="0"/>
    <xf numFmtId="0" fontId="17" fillId="0" borderId="0"/>
    <xf numFmtId="0" fontId="17" fillId="0" borderId="0"/>
    <xf numFmtId="0" fontId="26" fillId="0" borderId="0"/>
    <xf numFmtId="0" fontId="26"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26" fillId="0" borderId="0"/>
    <xf numFmtId="0" fontId="17" fillId="0" borderId="0"/>
    <xf numFmtId="216" fontId="17" fillId="0" borderId="0"/>
    <xf numFmtId="0" fontId="26" fillId="0" borderId="0"/>
    <xf numFmtId="0" fontId="26" fillId="0" borderId="0"/>
    <xf numFmtId="0" fontId="17" fillId="0" borderId="0"/>
    <xf numFmtId="0" fontId="26" fillId="0" borderId="0"/>
    <xf numFmtId="0" fontId="17" fillId="0" borderId="0"/>
    <xf numFmtId="216"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17" fillId="0" borderId="0"/>
    <xf numFmtId="0"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7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216" fontId="17"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216" fontId="17" fillId="0" borderId="0"/>
    <xf numFmtId="0" fontId="17" fillId="0" borderId="0"/>
    <xf numFmtId="0" fontId="30"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76" fillId="0" borderId="0"/>
    <xf numFmtId="0" fontId="17" fillId="0" borderId="0"/>
    <xf numFmtId="0" fontId="17"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30"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80" fillId="0" borderId="0"/>
    <xf numFmtId="0" fontId="26" fillId="0" borderId="0"/>
    <xf numFmtId="0" fontId="26" fillId="0" borderId="0"/>
    <xf numFmtId="0" fontId="80" fillId="0" borderId="0"/>
    <xf numFmtId="0" fontId="26" fillId="0" borderId="0"/>
    <xf numFmtId="0" fontId="26" fillId="0" borderId="0"/>
    <xf numFmtId="0" fontId="80" fillId="0" borderId="0"/>
    <xf numFmtId="0" fontId="26" fillId="0" borderId="0"/>
    <xf numFmtId="0" fontId="26" fillId="0" borderId="0"/>
    <xf numFmtId="0" fontId="30" fillId="0" borderId="0"/>
    <xf numFmtId="0" fontId="26" fillId="0" borderId="0"/>
    <xf numFmtId="0" fontId="26" fillId="0" borderId="0"/>
    <xf numFmtId="0" fontId="26" fillId="0" borderId="0"/>
    <xf numFmtId="0" fontId="3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80" fillId="0" borderId="0"/>
    <xf numFmtId="0" fontId="26" fillId="0" borderId="0"/>
    <xf numFmtId="0" fontId="17" fillId="0" borderId="0"/>
    <xf numFmtId="0" fontId="26" fillId="0" borderId="0"/>
    <xf numFmtId="0" fontId="26" fillId="0" borderId="0"/>
    <xf numFmtId="0" fontId="17" fillId="0" borderId="0"/>
    <xf numFmtId="0" fontId="70" fillId="0" borderId="0"/>
    <xf numFmtId="0" fontId="26" fillId="0" borderId="0"/>
    <xf numFmtId="0" fontId="26" fillId="0" borderId="0"/>
    <xf numFmtId="0" fontId="26" fillId="0" borderId="0"/>
    <xf numFmtId="0" fontId="30" fillId="0" borderId="0"/>
    <xf numFmtId="0" fontId="17" fillId="0" borderId="0"/>
    <xf numFmtId="0" fontId="26" fillId="0" borderId="0"/>
    <xf numFmtId="0" fontId="26" fillId="0" borderId="0"/>
    <xf numFmtId="0" fontId="17" fillId="0" borderId="0"/>
    <xf numFmtId="0" fontId="30" fillId="0" borderId="0"/>
    <xf numFmtId="0" fontId="80"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9" fontId="26" fillId="0" borderId="21"/>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17" fillId="0" borderId="0"/>
    <xf numFmtId="0" fontId="26" fillId="0" borderId="0"/>
    <xf numFmtId="0" fontId="80" fillId="0" borderId="0"/>
    <xf numFmtId="0" fontId="17" fillId="0" borderId="0"/>
    <xf numFmtId="49" fontId="26" fillId="0" borderId="2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80" fillId="0" borderId="0"/>
    <xf numFmtId="0" fontId="26" fillId="0" borderId="0"/>
    <xf numFmtId="0" fontId="26" fillId="0" borderId="0"/>
    <xf numFmtId="0" fontId="70" fillId="0" borderId="0"/>
    <xf numFmtId="0" fontId="26" fillId="0" borderId="0"/>
    <xf numFmtId="0" fontId="17" fillId="0" borderId="0"/>
    <xf numFmtId="0" fontId="26" fillId="0" borderId="0"/>
    <xf numFmtId="0" fontId="26" fillId="0" borderId="0"/>
    <xf numFmtId="0" fontId="17" fillId="0" borderId="0"/>
    <xf numFmtId="0" fontId="30" fillId="0" borderId="0"/>
    <xf numFmtId="0" fontId="80" fillId="0" borderId="0"/>
    <xf numFmtId="0" fontId="26" fillId="0" borderId="0"/>
    <xf numFmtId="0" fontId="17" fillId="0" borderId="0"/>
    <xf numFmtId="0" fontId="80" fillId="0" borderId="0"/>
    <xf numFmtId="0" fontId="80" fillId="0" borderId="0"/>
    <xf numFmtId="0" fontId="26" fillId="0" borderId="0"/>
    <xf numFmtId="0" fontId="26" fillId="0" borderId="0"/>
    <xf numFmtId="0" fontId="70" fillId="0" borderId="0"/>
    <xf numFmtId="0" fontId="26" fillId="0" borderId="0"/>
    <xf numFmtId="0" fontId="17" fillId="0" borderId="0"/>
    <xf numFmtId="0" fontId="17" fillId="0" borderId="0"/>
    <xf numFmtId="0" fontId="80" fillId="0" borderId="0"/>
    <xf numFmtId="0" fontId="26" fillId="0" borderId="0"/>
    <xf numFmtId="0" fontId="26" fillId="0" borderId="0"/>
    <xf numFmtId="0" fontId="17" fillId="0" borderId="0"/>
    <xf numFmtId="0" fontId="80" fillId="0" borderId="0"/>
    <xf numFmtId="0" fontId="26" fillId="0" borderId="0"/>
    <xf numFmtId="0" fontId="80" fillId="0" borderId="0"/>
    <xf numFmtId="0" fontId="26" fillId="0" borderId="0"/>
    <xf numFmtId="0" fontId="26" fillId="0" borderId="0"/>
    <xf numFmtId="0" fontId="70" fillId="0" borderId="0"/>
    <xf numFmtId="0" fontId="26" fillId="0" borderId="0"/>
    <xf numFmtId="0" fontId="26" fillId="0" borderId="0"/>
    <xf numFmtId="0" fontId="17" fillId="0" borderId="0"/>
    <xf numFmtId="0" fontId="80" fillId="0" borderId="0"/>
    <xf numFmtId="0" fontId="80" fillId="0" borderId="0"/>
    <xf numFmtId="0" fontId="17" fillId="0" borderId="0"/>
    <xf numFmtId="0" fontId="26" fillId="0" borderId="0"/>
    <xf numFmtId="0" fontId="26" fillId="0" borderId="0"/>
    <xf numFmtId="0" fontId="80" fillId="0" borderId="0"/>
    <xf numFmtId="0" fontId="26" fillId="0" borderId="0"/>
    <xf numFmtId="0" fontId="26" fillId="0" borderId="0"/>
    <xf numFmtId="0" fontId="70"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17" fillId="0" borderId="0"/>
    <xf numFmtId="0" fontId="80" fillId="0" borderId="0"/>
    <xf numFmtId="0" fontId="17" fillId="0" borderId="0"/>
    <xf numFmtId="0" fontId="17" fillId="0" borderId="0"/>
    <xf numFmtId="0" fontId="26" fillId="0" borderId="0"/>
    <xf numFmtId="0" fontId="17" fillId="0" borderId="0"/>
    <xf numFmtId="0" fontId="26" fillId="0" borderId="0"/>
    <xf numFmtId="0" fontId="80" fillId="0" borderId="0"/>
    <xf numFmtId="0" fontId="17" fillId="0" borderId="0"/>
    <xf numFmtId="0" fontId="26" fillId="0" borderId="0"/>
    <xf numFmtId="0" fontId="80" fillId="0" borderId="0"/>
    <xf numFmtId="0" fontId="17" fillId="0" borderId="0"/>
    <xf numFmtId="0" fontId="26" fillId="0" borderId="0"/>
    <xf numFmtId="0" fontId="80" fillId="0" borderId="0"/>
    <xf numFmtId="0" fontId="26" fillId="0" borderId="0"/>
    <xf numFmtId="0" fontId="26" fillId="0" borderId="0"/>
    <xf numFmtId="0" fontId="70" fillId="0" borderId="0"/>
    <xf numFmtId="0" fontId="26"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70" borderId="72" applyNumberFormat="0" applyAlignment="0"/>
    <xf numFmtId="0" fontId="26" fillId="0" borderId="0"/>
    <xf numFmtId="0" fontId="26" fillId="0" borderId="0"/>
    <xf numFmtId="1" fontId="34" fillId="70" borderId="72" applyNumberFormat="0" applyAlignment="0">
      <alignment horizontal="left"/>
    </xf>
    <xf numFmtId="0" fontId="26" fillId="0" borderId="0"/>
    <xf numFmtId="0" fontId="26" fillId="0" borderId="0"/>
    <xf numFmtId="1" fontId="34" fillId="94" borderId="72" applyNumberFormat="0" applyAlignment="0">
      <alignment horizontal="center"/>
    </xf>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21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7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76" applyNumberFormat="0" applyAlignment="0">
      <alignment horizont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 fontId="148" fillId="0" borderId="75"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80" fillId="0" borderId="0"/>
    <xf numFmtId="0" fontId="26" fillId="0" borderId="0"/>
    <xf numFmtId="0" fontId="26" fillId="0" borderId="0"/>
    <xf numFmtId="0" fontId="26" fillId="0" borderId="0"/>
    <xf numFmtId="0" fontId="17" fillId="0" borderId="0"/>
    <xf numFmtId="0" fontId="26" fillId="0" borderId="0"/>
    <xf numFmtId="0" fontId="17" fillId="0" borderId="0"/>
    <xf numFmtId="0" fontId="17" fillId="0" borderId="0"/>
    <xf numFmtId="0" fontId="17" fillId="0" borderId="0"/>
    <xf numFmtId="0" fontId="26" fillId="0" borderId="0"/>
    <xf numFmtId="0" fontId="17" fillId="0" borderId="0"/>
    <xf numFmtId="0" fontId="26" fillId="0" borderId="0"/>
    <xf numFmtId="0" fontId="88" fillId="130" borderId="0"/>
    <xf numFmtId="0" fontId="26" fillId="0" borderId="0"/>
    <xf numFmtId="0" fontId="26" fillId="0" borderId="0"/>
    <xf numFmtId="0" fontId="76" fillId="0" borderId="0"/>
    <xf numFmtId="0" fontId="26" fillId="0" borderId="0"/>
    <xf numFmtId="0" fontId="26" fillId="0" borderId="0"/>
    <xf numFmtId="0" fontId="26" fillId="0" borderId="0"/>
    <xf numFmtId="0" fontId="80" fillId="0" borderId="0"/>
    <xf numFmtId="0" fontId="26" fillId="0" borderId="0"/>
    <xf numFmtId="0" fontId="26" fillId="0" borderId="0"/>
    <xf numFmtId="0" fontId="26" fillId="0" borderId="0"/>
    <xf numFmtId="0" fontId="26" fillId="0" borderId="0"/>
    <xf numFmtId="0" fontId="17" fillId="0" borderId="0"/>
    <xf numFmtId="0" fontId="17" fillId="0" borderId="0"/>
    <xf numFmtId="0" fontId="76" fillId="0" borderId="0"/>
    <xf numFmtId="0" fontId="26" fillId="0" borderId="0"/>
    <xf numFmtId="0" fontId="26" fillId="0" borderId="0"/>
    <xf numFmtId="0" fontId="17" fillId="0" borderId="0"/>
    <xf numFmtId="0" fontId="17" fillId="0" borderId="0"/>
    <xf numFmtId="0" fontId="26" fillId="0" borderId="0"/>
    <xf numFmtId="0" fontId="88" fillId="130" borderId="0"/>
    <xf numFmtId="216" fontId="26" fillId="0" borderId="0"/>
    <xf numFmtId="0" fontId="26" fillId="0" borderId="0"/>
    <xf numFmtId="0" fontId="26" fillId="0" borderId="0"/>
    <xf numFmtId="0" fontId="26" fillId="0" borderId="0"/>
    <xf numFmtId="0" fontId="26" fillId="0" borderId="0"/>
    <xf numFmtId="0" fontId="76" fillId="0" borderId="0"/>
    <xf numFmtId="0" fontId="26" fillId="0" borderId="0"/>
    <xf numFmtId="0" fontId="17" fillId="0" borderId="0"/>
    <xf numFmtId="0" fontId="26" fillId="0" borderId="0"/>
    <xf numFmtId="0" fontId="17" fillId="0" borderId="0"/>
    <xf numFmtId="0" fontId="26"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0"/>
    <xf numFmtId="0" fontId="26"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26" fillId="0" borderId="0"/>
    <xf numFmtId="0" fontId="17" fillId="0" borderId="0"/>
    <xf numFmtId="0" fontId="17" fillId="0" borderId="0"/>
    <xf numFmtId="0" fontId="17"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17" fillId="0" borderId="0"/>
    <xf numFmtId="0" fontId="80" fillId="0" borderId="0"/>
    <xf numFmtId="0" fontId="17" fillId="0" borderId="0"/>
    <xf numFmtId="0" fontId="17" fillId="0" borderId="0"/>
    <xf numFmtId="0" fontId="26" fillId="0" borderId="0"/>
    <xf numFmtId="0" fontId="17" fillId="0" borderId="0"/>
    <xf numFmtId="0" fontId="17" fillId="0" borderId="0"/>
    <xf numFmtId="0" fontId="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30"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7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7" fillId="0" borderId="0"/>
    <xf numFmtId="0" fontId="26" fillId="0" borderId="0"/>
    <xf numFmtId="0" fontId="17" fillId="0" borderId="0"/>
    <xf numFmtId="0" fontId="7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76" fillId="0" borderId="0"/>
    <xf numFmtId="0" fontId="70" fillId="0" borderId="0"/>
    <xf numFmtId="0" fontId="88" fillId="13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26" fillId="0" borderId="0"/>
    <xf numFmtId="0" fontId="26" fillId="0" borderId="0"/>
    <xf numFmtId="0" fontId="88" fillId="130" borderId="0"/>
    <xf numFmtId="0" fontId="26" fillId="0" borderId="0"/>
    <xf numFmtId="0" fontId="26" fillId="0" borderId="0"/>
    <xf numFmtId="0" fontId="26" fillId="0" borderId="0"/>
    <xf numFmtId="0" fontId="26" fillId="0" borderId="0"/>
    <xf numFmtId="0" fontId="26" fillId="0" borderId="0"/>
    <xf numFmtId="0" fontId="88" fillId="130" borderId="0"/>
    <xf numFmtId="0" fontId="26" fillId="0" borderId="0"/>
    <xf numFmtId="0" fontId="88" fillId="130" borderId="0"/>
    <xf numFmtId="0" fontId="26" fillId="0" borderId="0"/>
    <xf numFmtId="0" fontId="26"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80" fillId="0" borderId="0"/>
    <xf numFmtId="0" fontId="17" fillId="0" borderId="0"/>
    <xf numFmtId="0" fontId="80"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67" borderId="35"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17" fillId="11" borderId="18" applyNumberFormat="0" applyFont="0" applyAlignment="0" applyProtection="0"/>
    <xf numFmtId="0" fontId="17" fillId="11" borderId="18" applyNumberFormat="0" applyFont="0" applyAlignment="0" applyProtection="0"/>
    <xf numFmtId="0" fontId="26" fillId="0" borderId="0"/>
    <xf numFmtId="0" fontId="17" fillId="11" borderId="18" applyNumberFormat="0" applyFont="0" applyAlignment="0" applyProtection="0"/>
    <xf numFmtId="0" fontId="26" fillId="40" borderId="35"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88" fillId="67" borderId="54" applyNumberFormat="0" applyFont="0" applyAlignment="0" applyProtection="0"/>
    <xf numFmtId="0" fontId="76" fillId="40" borderId="35" applyNumberFormat="0" applyFont="0" applyAlignment="0" applyProtection="0"/>
    <xf numFmtId="0" fontId="26" fillId="0" borderId="0"/>
    <xf numFmtId="0" fontId="26" fillId="0" borderId="0"/>
    <xf numFmtId="0" fontId="88" fillId="67" borderId="54" applyNumberFormat="0" applyFont="0" applyAlignment="0" applyProtection="0"/>
    <xf numFmtId="0" fontId="76" fillId="40" borderId="35" applyNumberFormat="0" applyFont="0" applyAlignment="0" applyProtection="0"/>
    <xf numFmtId="0" fontId="26" fillId="0" borderId="0"/>
    <xf numFmtId="0" fontId="17"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70" fillId="11" borderId="18" applyNumberFormat="0" applyFont="0" applyAlignment="0" applyProtection="0"/>
    <xf numFmtId="0" fontId="76" fillId="40" borderId="35" applyNumberFormat="0" applyFont="0" applyAlignment="0" applyProtection="0"/>
    <xf numFmtId="0" fontId="26" fillId="0" borderId="0"/>
    <xf numFmtId="0" fontId="17"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40" borderId="35" applyNumberFormat="0" applyFont="0" applyAlignment="0" applyProtection="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88" fillId="67" borderId="54"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40" borderId="22"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40" borderId="22"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88" fillId="67" borderId="54" applyNumberFormat="0" applyFont="0" applyAlignment="0" applyProtection="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40" borderId="22"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40" borderId="22"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40" borderId="22"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11" borderId="18" applyNumberFormat="0" applyFont="0" applyAlignment="0" applyProtection="0"/>
    <xf numFmtId="0" fontId="26" fillId="0" borderId="0"/>
    <xf numFmtId="0" fontId="26" fillId="0" borderId="0"/>
    <xf numFmtId="0" fontId="26" fillId="0" borderId="0"/>
    <xf numFmtId="0" fontId="70" fillId="11" borderId="18" applyNumberFormat="0" applyFont="0" applyAlignment="0" applyProtection="0"/>
    <xf numFmtId="0" fontId="26" fillId="0" borderId="0"/>
    <xf numFmtId="0" fontId="26" fillId="0" borderId="0"/>
    <xf numFmtId="0" fontId="110" fillId="122" borderId="36" applyNumberFormat="0" applyAlignment="0" applyProtection="0"/>
    <xf numFmtId="0" fontId="26" fillId="0" borderId="0"/>
    <xf numFmtId="0" fontId="26" fillId="0" borderId="0"/>
    <xf numFmtId="0" fontId="26" fillId="0" borderId="0"/>
    <xf numFmtId="0" fontId="26" fillId="0" borderId="0"/>
    <xf numFmtId="0" fontId="110" fillId="123" borderId="36" applyNumberFormat="0" applyAlignment="0" applyProtection="0"/>
    <xf numFmtId="0" fontId="110" fillId="49" borderId="36" applyNumberFormat="0" applyAlignment="0" applyProtection="0"/>
    <xf numFmtId="0" fontId="26" fillId="0" borderId="0"/>
    <xf numFmtId="0" fontId="110" fillId="123" borderId="36" applyNumberFormat="0" applyAlignment="0" applyProtection="0"/>
    <xf numFmtId="0" fontId="110" fillId="49" borderId="36" applyNumberFormat="0" applyAlignment="0" applyProtection="0"/>
    <xf numFmtId="0" fontId="26" fillId="0" borderId="0"/>
    <xf numFmtId="0" fontId="26" fillId="0" borderId="0"/>
    <xf numFmtId="0" fontId="110" fillId="49" borderId="36" applyNumberFormat="0" applyAlignment="0" applyProtection="0"/>
    <xf numFmtId="0" fontId="26" fillId="0" borderId="0"/>
    <xf numFmtId="0" fontId="26" fillId="0" borderId="0"/>
    <xf numFmtId="0" fontId="26" fillId="0" borderId="0"/>
    <xf numFmtId="0" fontId="110" fillId="42" borderId="36" applyNumberFormat="0" applyAlignment="0" applyProtection="0"/>
    <xf numFmtId="0" fontId="56" fillId="9" borderId="15"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9" borderId="15" applyNumberFormat="0" applyAlignment="0" applyProtection="0"/>
    <xf numFmtId="0" fontId="26" fillId="0" borderId="0"/>
    <xf numFmtId="0" fontId="26" fillId="0" borderId="0"/>
    <xf numFmtId="10" fontId="26" fillId="0" borderId="0" applyFont="0" applyFill="0" applyBorder="0" applyAlignment="0" applyProtection="0"/>
    <xf numFmtId="0" fontId="26" fillId="0" borderId="0"/>
    <xf numFmtId="0" fontId="26" fillId="0" borderId="0"/>
    <xf numFmtId="10" fontId="26" fillId="0" borderId="0" applyFont="0" applyFill="0" applyBorder="0" applyAlignment="0" applyProtection="0"/>
    <xf numFmtId="0" fontId="26" fillId="0" borderId="0"/>
    <xf numFmtId="0" fontId="26" fillId="0" borderId="0"/>
    <xf numFmtId="0" fontId="26" fillId="0" borderId="0"/>
    <xf numFmtId="10"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80"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9" fontId="26" fillId="0" borderId="0" applyFont="0" applyFill="0" applyBorder="0" applyAlignment="0" applyProtection="0"/>
    <xf numFmtId="9" fontId="17" fillId="0" borderId="0" applyFont="0" applyFill="0" applyBorder="0" applyAlignment="0" applyProtection="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9" fontId="80" fillId="0" borderId="0" applyFont="0" applyFill="0" applyBorder="0" applyAlignment="0" applyProtection="0"/>
    <xf numFmtId="9" fontId="17"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0" fontId="26" fillId="0" borderId="0"/>
    <xf numFmtId="9" fontId="8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76" fillId="0" borderId="0" applyFont="0" applyFill="0" applyBorder="0" applyAlignment="0" applyProtection="0"/>
    <xf numFmtId="9" fontId="26" fillId="0" borderId="0" applyFont="0" applyFill="0" applyBorder="0" applyAlignment="0" applyProtection="0"/>
    <xf numFmtId="0" fontId="26" fillId="0" borderId="0"/>
    <xf numFmtId="9" fontId="30" fillId="0" borderId="0" applyFont="0" applyFill="0" applyBorder="0" applyAlignment="0" applyProtection="0"/>
    <xf numFmtId="0" fontId="26" fillId="0" borderId="0"/>
    <xf numFmtId="9" fontId="80"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8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17"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9" fontId="17"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9" fontId="3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80"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8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3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8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0" fontId="26" fillId="0" borderId="0"/>
    <xf numFmtId="9" fontId="17" fillId="0" borderId="0" applyFont="0" applyFill="0" applyBorder="0" applyAlignment="0" applyProtection="0"/>
    <xf numFmtId="0" fontId="26" fillId="0" borderId="0"/>
    <xf numFmtId="9" fontId="17"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9" fontId="80"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9" fontId="17"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0" fontId="26" fillId="0" borderId="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3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9" fontId="8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88"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70" fillId="0" borderId="0" applyFont="0" applyFill="0" applyBorder="0" applyAlignment="0" applyProtection="0"/>
    <xf numFmtId="9" fontId="80" fillId="0" borderId="0" applyFont="0" applyFill="0" applyBorder="0" applyAlignment="0" applyProtection="0"/>
    <xf numFmtId="0" fontId="26" fillId="0" borderId="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9" fontId="70"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80"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207" fontId="112" fillId="0" borderId="0" applyProtection="0"/>
    <xf numFmtId="0" fontId="26" fillId="0" borderId="0"/>
    <xf numFmtId="0" fontId="26" fillId="0" borderId="0"/>
    <xf numFmtId="0" fontId="26" fillId="0" borderId="0"/>
    <xf numFmtId="0" fontId="113" fillId="0" borderId="47" applyNumberFormat="0" applyFill="0" applyBorder="0" applyAlignment="0" applyProtection="0">
      <protection hidden="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88" fillId="77" borderId="54" applyNumberFormat="0" applyProtection="0">
      <alignment vertical="center"/>
    </xf>
    <xf numFmtId="0" fontId="26" fillId="0" borderId="0"/>
    <xf numFmtId="0" fontId="26" fillId="0" borderId="0"/>
    <xf numFmtId="4" fontId="76" fillId="78" borderId="36" applyNumberFormat="0" applyProtection="0">
      <alignment vertical="center"/>
    </xf>
    <xf numFmtId="4" fontId="88" fillId="77" borderId="54" applyNumberFormat="0" applyProtection="0">
      <alignment vertical="center"/>
    </xf>
    <xf numFmtId="0" fontId="26" fillId="0" borderId="0"/>
    <xf numFmtId="0" fontId="26" fillId="0" borderId="0"/>
    <xf numFmtId="0" fontId="26" fillId="0" borderId="0"/>
    <xf numFmtId="4" fontId="88" fillId="77" borderId="54" applyNumberFormat="0" applyProtection="0">
      <alignment vertical="center"/>
    </xf>
    <xf numFmtId="0" fontId="26" fillId="0" borderId="0"/>
    <xf numFmtId="0" fontId="26" fillId="0" borderId="0"/>
    <xf numFmtId="4" fontId="88" fillId="77" borderId="54" applyNumberFormat="0" applyProtection="0">
      <alignment vertical="center"/>
    </xf>
    <xf numFmtId="4" fontId="76" fillId="78" borderId="36" applyNumberFormat="0" applyProtection="0">
      <alignment vertical="center"/>
    </xf>
    <xf numFmtId="0" fontId="26" fillId="0" borderId="0"/>
    <xf numFmtId="0" fontId="26" fillId="0" borderId="0"/>
    <xf numFmtId="0" fontId="26" fillId="0" borderId="0"/>
    <xf numFmtId="4" fontId="88" fillId="77" borderId="54" applyNumberFormat="0" applyProtection="0">
      <alignment vertical="center"/>
    </xf>
    <xf numFmtId="4" fontId="116" fillId="79" borderId="1" applyNumberFormat="0" applyProtection="0">
      <alignment horizontal="right" vertical="center" wrapText="1"/>
    </xf>
    <xf numFmtId="4" fontId="76" fillId="78" borderId="36" applyNumberFormat="0" applyProtection="0">
      <alignment vertical="center"/>
    </xf>
    <xf numFmtId="0" fontId="26" fillId="0" borderId="0"/>
    <xf numFmtId="4" fontId="76" fillId="78" borderId="36" applyNumberFormat="0" applyProtection="0">
      <alignment vertical="center"/>
    </xf>
    <xf numFmtId="0" fontId="26" fillId="0" borderId="0"/>
    <xf numFmtId="0" fontId="26" fillId="0" borderId="0"/>
    <xf numFmtId="4" fontId="120" fillId="77" borderId="37" applyNumberFormat="0" applyProtection="0">
      <alignment vertical="center"/>
    </xf>
    <xf numFmtId="0" fontId="26" fillId="0" borderId="0"/>
    <xf numFmtId="0" fontId="26" fillId="0" borderId="0"/>
    <xf numFmtId="0" fontId="26" fillId="0" borderId="0"/>
    <xf numFmtId="0" fontId="26" fillId="0" borderId="0"/>
    <xf numFmtId="4" fontId="177" fillId="78" borderId="54" applyNumberFormat="0" applyProtection="0">
      <alignment vertical="center"/>
    </xf>
    <xf numFmtId="4" fontId="177" fillId="78" borderId="54" applyNumberFormat="0" applyProtection="0">
      <alignment vertical="center"/>
    </xf>
    <xf numFmtId="0" fontId="26" fillId="0" borderId="0"/>
    <xf numFmtId="0" fontId="26" fillId="0" borderId="0"/>
    <xf numFmtId="0" fontId="26" fillId="0" borderId="0"/>
    <xf numFmtId="4" fontId="117" fillId="78" borderId="37" applyNumberFormat="0" applyProtection="0">
      <alignment vertical="center"/>
    </xf>
    <xf numFmtId="4" fontId="126" fillId="78" borderId="36" applyNumberFormat="0" applyProtection="0">
      <alignment vertical="center"/>
    </xf>
    <xf numFmtId="0" fontId="26" fillId="0" borderId="0"/>
    <xf numFmtId="0" fontId="26" fillId="0" borderId="0"/>
    <xf numFmtId="4" fontId="126" fillId="78" borderId="36" applyNumberFormat="0" applyProtection="0">
      <alignment vertical="center"/>
    </xf>
    <xf numFmtId="4" fontId="117" fillId="77" borderId="37" applyNumberFormat="0" applyProtection="0">
      <alignment vertical="center"/>
    </xf>
    <xf numFmtId="0" fontId="26" fillId="0" borderId="0"/>
    <xf numFmtId="0" fontId="26" fillId="0" borderId="0"/>
    <xf numFmtId="4" fontId="118" fillId="80" borderId="28">
      <alignment vertical="center"/>
    </xf>
    <xf numFmtId="0" fontId="26" fillId="0" borderId="0"/>
    <xf numFmtId="0" fontId="26" fillId="0" borderId="0"/>
    <xf numFmtId="0" fontId="26" fillId="0" borderId="0"/>
    <xf numFmtId="4" fontId="119" fillId="80" borderId="28">
      <alignment vertical="center"/>
    </xf>
    <xf numFmtId="0" fontId="26" fillId="0" borderId="0"/>
    <xf numFmtId="0" fontId="26" fillId="0" borderId="0"/>
    <xf numFmtId="0" fontId="26" fillId="0" borderId="0"/>
    <xf numFmtId="4" fontId="118" fillId="81" borderId="28">
      <alignment vertical="center"/>
    </xf>
    <xf numFmtId="0" fontId="26" fillId="0" borderId="0"/>
    <xf numFmtId="0" fontId="26" fillId="0" borderId="0"/>
    <xf numFmtId="0" fontId="26" fillId="0" borderId="0"/>
    <xf numFmtId="4" fontId="119" fillId="81" borderId="28">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4" fontId="88" fillId="78" borderId="54" applyNumberFormat="0" applyProtection="0">
      <alignment horizontal="left" vertical="center" indent="1"/>
    </xf>
    <xf numFmtId="0" fontId="26" fillId="0" borderId="0"/>
    <xf numFmtId="0" fontId="26" fillId="0" borderId="0"/>
    <xf numFmtId="0" fontId="26" fillId="0" borderId="0"/>
    <xf numFmtId="4" fontId="88" fillId="78" borderId="54" applyNumberFormat="0" applyProtection="0">
      <alignment horizontal="left" vertical="center" indent="1"/>
    </xf>
    <xf numFmtId="0" fontId="26" fillId="0" borderId="0"/>
    <xf numFmtId="0" fontId="26" fillId="0" borderId="0"/>
    <xf numFmtId="4" fontId="88" fillId="78" borderId="54" applyNumberFormat="0" applyProtection="0">
      <alignment horizontal="left" vertical="center" indent="1"/>
    </xf>
    <xf numFmtId="4" fontId="88" fillId="78" borderId="54" applyNumberFormat="0" applyProtection="0">
      <alignment horizontal="left" vertical="center" indent="1"/>
    </xf>
    <xf numFmtId="0" fontId="26" fillId="0" borderId="0"/>
    <xf numFmtId="0" fontId="26" fillId="0" borderId="0"/>
    <xf numFmtId="0" fontId="26" fillId="0" borderId="0"/>
    <xf numFmtId="4" fontId="116" fillId="79" borderId="1" applyNumberFormat="0" applyProtection="0">
      <alignment horizontal="left" vertical="center" indent="1"/>
    </xf>
    <xf numFmtId="4" fontId="76" fillId="78" borderId="36" applyNumberFormat="0" applyProtection="0">
      <alignment horizontal="left" vertical="center" indent="1"/>
    </xf>
    <xf numFmtId="0" fontId="26" fillId="0" borderId="0"/>
    <xf numFmtId="0" fontId="26" fillId="0" borderId="0"/>
    <xf numFmtId="4" fontId="76" fillId="78" borderId="36" applyNumberFormat="0" applyProtection="0">
      <alignment horizontal="left" vertical="center" indent="1"/>
    </xf>
    <xf numFmtId="4" fontId="120" fillId="77" borderId="37" applyNumberFormat="0" applyProtection="0">
      <alignment horizontal="left" vertical="center" indent="1"/>
    </xf>
    <xf numFmtId="0" fontId="26" fillId="0" borderId="0"/>
    <xf numFmtId="0" fontId="26" fillId="0" borderId="0"/>
    <xf numFmtId="0" fontId="26" fillId="0" borderId="0"/>
    <xf numFmtId="0" fontId="26" fillId="0" borderId="0"/>
    <xf numFmtId="0" fontId="178" fillId="77" borderId="37" applyNumberFormat="0" applyProtection="0">
      <alignment horizontal="left" vertical="top" indent="1"/>
    </xf>
    <xf numFmtId="0" fontId="178" fillId="77" borderId="37" applyNumberFormat="0" applyProtection="0">
      <alignment horizontal="left" vertical="top" indent="1"/>
    </xf>
    <xf numFmtId="0" fontId="26" fillId="0" borderId="0"/>
    <xf numFmtId="0" fontId="26" fillId="0" borderId="0"/>
    <xf numFmtId="0" fontId="26" fillId="0" borderId="0"/>
    <xf numFmtId="0" fontId="120" fillId="78" borderId="37" applyNumberFormat="0" applyProtection="0">
      <alignment horizontal="left" vertical="top" indent="1"/>
    </xf>
    <xf numFmtId="4" fontId="76" fillId="78" borderId="36" applyNumberFormat="0" applyProtection="0">
      <alignment horizontal="left" vertical="center" indent="1"/>
    </xf>
    <xf numFmtId="0" fontId="26" fillId="0" borderId="0"/>
    <xf numFmtId="0" fontId="26" fillId="0" borderId="0"/>
    <xf numFmtId="4" fontId="76" fillId="78" borderId="36" applyNumberFormat="0" applyProtection="0">
      <alignment horizontal="left" vertical="center" indent="1"/>
    </xf>
    <xf numFmtId="0" fontId="120" fillId="77"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4" fontId="88" fillId="53" borderId="54" applyNumberFormat="0" applyProtection="0">
      <alignment horizontal="left" vertical="center" indent="1"/>
    </xf>
    <xf numFmtId="0" fontId="26" fillId="0" borderId="0"/>
    <xf numFmtId="0" fontId="26" fillId="0" borderId="0"/>
    <xf numFmtId="0" fontId="26" fillId="0" borderId="0"/>
    <xf numFmtId="4" fontId="88" fillId="53" borderId="54" applyNumberFormat="0" applyProtection="0">
      <alignment horizontal="left" vertical="center" indent="1"/>
    </xf>
    <xf numFmtId="0" fontId="26" fillId="0" borderId="0"/>
    <xf numFmtId="0" fontId="26" fillId="0" borderId="0"/>
    <xf numFmtId="4" fontId="121" fillId="82" borderId="1" applyNumberFormat="0" applyProtection="0">
      <alignment horizontal="left" vertical="center"/>
    </xf>
    <xf numFmtId="0" fontId="26" fillId="0" borderId="0"/>
    <xf numFmtId="0" fontId="26" fillId="0" borderId="0"/>
    <xf numFmtId="0" fontId="26" fillId="0" borderId="0"/>
    <xf numFmtId="4" fontId="88" fillId="53" borderId="54" applyNumberFormat="0" applyProtection="0">
      <alignment horizontal="left" vertical="center" indent="1"/>
    </xf>
    <xf numFmtId="4" fontId="88" fillId="53" borderId="54" applyNumberFormat="0" applyProtection="0">
      <alignment horizontal="left" vertical="center" indent="1"/>
    </xf>
    <xf numFmtId="0" fontId="26" fillId="0" borderId="0"/>
    <xf numFmtId="0" fontId="26" fillId="0" borderId="0"/>
    <xf numFmtId="0" fontId="26" fillId="0" borderId="0"/>
    <xf numFmtId="0" fontId="26" fillId="131" borderId="36" applyNumberFormat="0" applyProtection="0">
      <alignment horizontal="left" vertical="center" indent="1"/>
    </xf>
    <xf numFmtId="4" fontId="121" fillId="82" borderId="1" applyNumberFormat="0" applyProtection="0">
      <alignment horizontal="left" vertical="center"/>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131" borderId="36" applyNumberFormat="0" applyProtection="0">
      <alignment horizontal="left" vertical="center" indent="1"/>
    </xf>
    <xf numFmtId="4" fontId="120" fillId="105" borderId="0"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4" fontId="88" fillId="37" borderId="54" applyNumberFormat="0" applyProtection="0">
      <alignment horizontal="right" vertical="center"/>
    </xf>
    <xf numFmtId="0" fontId="26" fillId="0" borderId="0"/>
    <xf numFmtId="0" fontId="26" fillId="0" borderId="0"/>
    <xf numFmtId="0" fontId="26" fillId="0" borderId="0"/>
    <xf numFmtId="4" fontId="88" fillId="37" borderId="54" applyNumberFormat="0" applyProtection="0">
      <alignment horizontal="right" vertical="center"/>
    </xf>
    <xf numFmtId="0" fontId="26" fillId="0" borderId="0"/>
    <xf numFmtId="0" fontId="26" fillId="0" borderId="0"/>
    <xf numFmtId="4" fontId="88" fillId="37" borderId="54" applyNumberFormat="0" applyProtection="0">
      <alignment horizontal="right" vertical="center"/>
    </xf>
    <xf numFmtId="4" fontId="88" fillId="37" borderId="54" applyNumberFormat="0" applyProtection="0">
      <alignment horizontal="right" vertical="center"/>
    </xf>
    <xf numFmtId="0" fontId="26" fillId="0" borderId="0"/>
    <xf numFmtId="0" fontId="26" fillId="0" borderId="0"/>
    <xf numFmtId="0" fontId="26" fillId="0" borderId="0"/>
    <xf numFmtId="4" fontId="76" fillId="37" borderId="37" applyNumberFormat="0" applyProtection="0">
      <alignment horizontal="right" vertical="center"/>
    </xf>
    <xf numFmtId="4" fontId="76" fillId="99" borderId="36" applyNumberFormat="0" applyProtection="0">
      <alignment horizontal="right" vertical="center"/>
    </xf>
    <xf numFmtId="0" fontId="26" fillId="0" borderId="0"/>
    <xf numFmtId="0" fontId="26" fillId="0" borderId="0"/>
    <xf numFmtId="4" fontId="76" fillId="99" borderId="36" applyNumberFormat="0" applyProtection="0">
      <alignment horizontal="right" vertical="center"/>
    </xf>
    <xf numFmtId="4" fontId="76" fillId="37"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132" borderId="54" applyNumberFormat="0" applyProtection="0">
      <alignment horizontal="right" vertical="center"/>
    </xf>
    <xf numFmtId="0" fontId="26" fillId="0" borderId="0"/>
    <xf numFmtId="0" fontId="26" fillId="0" borderId="0"/>
    <xf numFmtId="0" fontId="26" fillId="0" borderId="0"/>
    <xf numFmtId="4" fontId="88" fillId="132" borderId="54" applyNumberFormat="0" applyProtection="0">
      <alignment horizontal="right" vertical="center"/>
    </xf>
    <xf numFmtId="0" fontId="26" fillId="0" borderId="0"/>
    <xf numFmtId="0" fontId="26" fillId="0" borderId="0"/>
    <xf numFmtId="4" fontId="88" fillId="132" borderId="54" applyNumberFormat="0" applyProtection="0">
      <alignment horizontal="right" vertical="center"/>
    </xf>
    <xf numFmtId="4" fontId="88" fillId="132" borderId="54" applyNumberFormat="0" applyProtection="0">
      <alignment horizontal="right" vertical="center"/>
    </xf>
    <xf numFmtId="0" fontId="26" fillId="0" borderId="0"/>
    <xf numFmtId="0" fontId="26" fillId="0" borderId="0"/>
    <xf numFmtId="0" fontId="26" fillId="0" borderId="0"/>
    <xf numFmtId="4" fontId="76" fillId="38" borderId="37" applyNumberFormat="0" applyProtection="0">
      <alignment horizontal="right" vertical="center"/>
    </xf>
    <xf numFmtId="4" fontId="76" fillId="133" borderId="36" applyNumberFormat="0" applyProtection="0">
      <alignment horizontal="right" vertical="center"/>
    </xf>
    <xf numFmtId="0" fontId="26" fillId="0" borderId="0"/>
    <xf numFmtId="0" fontId="26" fillId="0" borderId="0"/>
    <xf numFmtId="4" fontId="76" fillId="133" borderId="36" applyNumberFormat="0" applyProtection="0">
      <alignment horizontal="right" vertical="center"/>
    </xf>
    <xf numFmtId="4" fontId="76" fillId="38"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62" borderId="64" applyNumberFormat="0" applyProtection="0">
      <alignment horizontal="right" vertical="center"/>
    </xf>
    <xf numFmtId="0" fontId="26" fillId="0" borderId="0"/>
    <xf numFmtId="0" fontId="26" fillId="0" borderId="0"/>
    <xf numFmtId="0" fontId="26" fillId="0" borderId="0"/>
    <xf numFmtId="4" fontId="88" fillId="62" borderId="64" applyNumberFormat="0" applyProtection="0">
      <alignment horizontal="right" vertical="center"/>
    </xf>
    <xf numFmtId="0" fontId="26" fillId="0" borderId="0"/>
    <xf numFmtId="0" fontId="26" fillId="0" borderId="0"/>
    <xf numFmtId="4" fontId="88" fillId="62" borderId="64" applyNumberFormat="0" applyProtection="0">
      <alignment horizontal="right" vertical="center"/>
    </xf>
    <xf numFmtId="4" fontId="88" fillId="62" borderId="64" applyNumberFormat="0" applyProtection="0">
      <alignment horizontal="right" vertical="center"/>
    </xf>
    <xf numFmtId="0" fontId="26" fillId="0" borderId="0"/>
    <xf numFmtId="0" fontId="26" fillId="0" borderId="0"/>
    <xf numFmtId="0" fontId="26" fillId="0" borderId="0"/>
    <xf numFmtId="4" fontId="76" fillId="62" borderId="37" applyNumberFormat="0" applyProtection="0">
      <alignment horizontal="right" vertical="center"/>
    </xf>
    <xf numFmtId="4" fontId="76" fillId="91" borderId="36" applyNumberFormat="0" applyProtection="0">
      <alignment horizontal="right" vertical="center"/>
    </xf>
    <xf numFmtId="0" fontId="26" fillId="0" borderId="0"/>
    <xf numFmtId="0" fontId="26" fillId="0" borderId="0"/>
    <xf numFmtId="4" fontId="76" fillId="91" borderId="36" applyNumberFormat="0" applyProtection="0">
      <alignment horizontal="right" vertical="center"/>
    </xf>
    <xf numFmtId="4" fontId="76" fillId="62"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50" borderId="54" applyNumberFormat="0" applyProtection="0">
      <alignment horizontal="right" vertical="center"/>
    </xf>
    <xf numFmtId="0" fontId="26" fillId="0" borderId="0"/>
    <xf numFmtId="0" fontId="26" fillId="0" borderId="0"/>
    <xf numFmtId="0" fontId="26" fillId="0" borderId="0"/>
    <xf numFmtId="4" fontId="88" fillId="50" borderId="54" applyNumberFormat="0" applyProtection="0">
      <alignment horizontal="right" vertical="center"/>
    </xf>
    <xf numFmtId="0" fontId="26" fillId="0" borderId="0"/>
    <xf numFmtId="0" fontId="26" fillId="0" borderId="0"/>
    <xf numFmtId="4" fontId="88" fillId="50" borderId="54" applyNumberFormat="0" applyProtection="0">
      <alignment horizontal="right" vertical="center"/>
    </xf>
    <xf numFmtId="4" fontId="88" fillId="50" borderId="54" applyNumberFormat="0" applyProtection="0">
      <alignment horizontal="right" vertical="center"/>
    </xf>
    <xf numFmtId="0" fontId="26" fillId="0" borderId="0"/>
    <xf numFmtId="0" fontId="26" fillId="0" borderId="0"/>
    <xf numFmtId="0" fontId="26" fillId="0" borderId="0"/>
    <xf numFmtId="4" fontId="76" fillId="50" borderId="37" applyNumberFormat="0" applyProtection="0">
      <alignment horizontal="right" vertical="center"/>
    </xf>
    <xf numFmtId="4" fontId="76" fillId="96" borderId="36" applyNumberFormat="0" applyProtection="0">
      <alignment horizontal="right" vertical="center"/>
    </xf>
    <xf numFmtId="0" fontId="26" fillId="0" borderId="0"/>
    <xf numFmtId="0" fontId="26" fillId="0" borderId="0"/>
    <xf numFmtId="4" fontId="76" fillId="96" borderId="36" applyNumberFormat="0" applyProtection="0">
      <alignment horizontal="right" vertical="center"/>
    </xf>
    <xf numFmtId="4" fontId="76" fillId="50"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54" borderId="54" applyNumberFormat="0" applyProtection="0">
      <alignment horizontal="right" vertical="center"/>
    </xf>
    <xf numFmtId="0" fontId="26" fillId="0" borderId="0"/>
    <xf numFmtId="0" fontId="26" fillId="0" borderId="0"/>
    <xf numFmtId="0" fontId="26" fillId="0" borderId="0"/>
    <xf numFmtId="4" fontId="88" fillId="54" borderId="54" applyNumberFormat="0" applyProtection="0">
      <alignment horizontal="right" vertical="center"/>
    </xf>
    <xf numFmtId="0" fontId="26" fillId="0" borderId="0"/>
    <xf numFmtId="0" fontId="26" fillId="0" borderId="0"/>
    <xf numFmtId="4" fontId="88" fillId="54" borderId="54" applyNumberFormat="0" applyProtection="0">
      <alignment horizontal="right" vertical="center"/>
    </xf>
    <xf numFmtId="4" fontId="88" fillId="54" borderId="54" applyNumberFormat="0" applyProtection="0">
      <alignment horizontal="right" vertical="center"/>
    </xf>
    <xf numFmtId="0" fontId="26" fillId="0" borderId="0"/>
    <xf numFmtId="0" fontId="26" fillId="0" borderId="0"/>
    <xf numFmtId="0" fontId="26" fillId="0" borderId="0"/>
    <xf numFmtId="4" fontId="76" fillId="54" borderId="37" applyNumberFormat="0" applyProtection="0">
      <alignment horizontal="right" vertical="center"/>
    </xf>
    <xf numFmtId="4" fontId="76" fillId="134" borderId="36" applyNumberFormat="0" applyProtection="0">
      <alignment horizontal="right" vertical="center"/>
    </xf>
    <xf numFmtId="0" fontId="26" fillId="0" borderId="0"/>
    <xf numFmtId="0" fontId="26" fillId="0" borderId="0"/>
    <xf numFmtId="4" fontId="76" fillId="134" borderId="36" applyNumberFormat="0" applyProtection="0">
      <alignment horizontal="right" vertical="center"/>
    </xf>
    <xf numFmtId="4" fontId="76" fillId="54"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69" borderId="54" applyNumberFormat="0" applyProtection="0">
      <alignment horizontal="right" vertical="center"/>
    </xf>
    <xf numFmtId="0" fontId="26" fillId="0" borderId="0"/>
    <xf numFmtId="0" fontId="26" fillId="0" borderId="0"/>
    <xf numFmtId="0" fontId="26" fillId="0" borderId="0"/>
    <xf numFmtId="4" fontId="88" fillId="69" borderId="54" applyNumberFormat="0" applyProtection="0">
      <alignment horizontal="right" vertical="center"/>
    </xf>
    <xf numFmtId="0" fontId="26" fillId="0" borderId="0"/>
    <xf numFmtId="0" fontId="26" fillId="0" borderId="0"/>
    <xf numFmtId="4" fontId="88" fillId="69" borderId="54" applyNumberFormat="0" applyProtection="0">
      <alignment horizontal="right" vertical="center"/>
    </xf>
    <xf numFmtId="4" fontId="88" fillId="69" borderId="54" applyNumberFormat="0" applyProtection="0">
      <alignment horizontal="right" vertical="center"/>
    </xf>
    <xf numFmtId="0" fontId="26" fillId="0" borderId="0"/>
    <xf numFmtId="0" fontId="26" fillId="0" borderId="0"/>
    <xf numFmtId="0" fontId="26" fillId="0" borderId="0"/>
    <xf numFmtId="4" fontId="76" fillId="69" borderId="37" applyNumberFormat="0" applyProtection="0">
      <alignment horizontal="right" vertical="center"/>
    </xf>
    <xf numFmtId="4" fontId="76" fillId="100" borderId="36" applyNumberFormat="0" applyProtection="0">
      <alignment horizontal="right" vertical="center"/>
    </xf>
    <xf numFmtId="0" fontId="26" fillId="0" borderId="0"/>
    <xf numFmtId="0" fontId="26" fillId="0" borderId="0"/>
    <xf numFmtId="4" fontId="76" fillId="100" borderId="36" applyNumberFormat="0" applyProtection="0">
      <alignment horizontal="right" vertical="center"/>
    </xf>
    <xf numFmtId="4" fontId="76" fillId="69"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48" borderId="54" applyNumberFormat="0" applyProtection="0">
      <alignment horizontal="right" vertical="center"/>
    </xf>
    <xf numFmtId="0" fontId="26" fillId="0" borderId="0"/>
    <xf numFmtId="0" fontId="26" fillId="0" borderId="0"/>
    <xf numFmtId="0" fontId="26" fillId="0" borderId="0"/>
    <xf numFmtId="4" fontId="88" fillId="48" borderId="54" applyNumberFormat="0" applyProtection="0">
      <alignment horizontal="right" vertical="center"/>
    </xf>
    <xf numFmtId="0" fontId="26" fillId="0" borderId="0"/>
    <xf numFmtId="0" fontId="26" fillId="0" borderId="0"/>
    <xf numFmtId="4" fontId="88" fillId="48" borderId="54" applyNumberFormat="0" applyProtection="0">
      <alignment horizontal="right" vertical="center"/>
    </xf>
    <xf numFmtId="4" fontId="88" fillId="48" borderId="54" applyNumberFormat="0" applyProtection="0">
      <alignment horizontal="right" vertical="center"/>
    </xf>
    <xf numFmtId="0" fontId="26" fillId="0" borderId="0"/>
    <xf numFmtId="0" fontId="26" fillId="0" borderId="0"/>
    <xf numFmtId="0" fontId="26" fillId="0" borderId="0"/>
    <xf numFmtId="4" fontId="76" fillId="48" borderId="37" applyNumberFormat="0" applyProtection="0">
      <alignment horizontal="right" vertical="center"/>
    </xf>
    <xf numFmtId="4" fontId="76" fillId="135" borderId="36" applyNumberFormat="0" applyProtection="0">
      <alignment horizontal="right" vertical="center"/>
    </xf>
    <xf numFmtId="0" fontId="26" fillId="0" borderId="0"/>
    <xf numFmtId="0" fontId="26" fillId="0" borderId="0"/>
    <xf numFmtId="4" fontId="76" fillId="135" borderId="36" applyNumberFormat="0" applyProtection="0">
      <alignment horizontal="right" vertical="center"/>
    </xf>
    <xf numFmtId="4" fontId="76" fillId="48"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73" borderId="54" applyNumberFormat="0" applyProtection="0">
      <alignment horizontal="right" vertical="center"/>
    </xf>
    <xf numFmtId="0" fontId="26" fillId="0" borderId="0"/>
    <xf numFmtId="0" fontId="26" fillId="0" borderId="0"/>
    <xf numFmtId="0" fontId="26" fillId="0" borderId="0"/>
    <xf numFmtId="4" fontId="88" fillId="73" borderId="54" applyNumberFormat="0" applyProtection="0">
      <alignment horizontal="right" vertical="center"/>
    </xf>
    <xf numFmtId="0" fontId="26" fillId="0" borderId="0"/>
    <xf numFmtId="0" fontId="26" fillId="0" borderId="0"/>
    <xf numFmtId="4" fontId="88" fillId="73" borderId="54" applyNumberFormat="0" applyProtection="0">
      <alignment horizontal="right" vertical="center"/>
    </xf>
    <xf numFmtId="4" fontId="88" fillId="73" borderId="54" applyNumberFormat="0" applyProtection="0">
      <alignment horizontal="right" vertical="center"/>
    </xf>
    <xf numFmtId="0" fontId="26" fillId="0" borderId="0"/>
    <xf numFmtId="0" fontId="26" fillId="0" borderId="0"/>
    <xf numFmtId="0" fontId="26" fillId="0" borderId="0"/>
    <xf numFmtId="4" fontId="76" fillId="73" borderId="37" applyNumberFormat="0" applyProtection="0">
      <alignment horizontal="right" vertical="center"/>
    </xf>
    <xf numFmtId="4" fontId="76" fillId="136" borderId="36" applyNumberFormat="0" applyProtection="0">
      <alignment horizontal="right" vertical="center"/>
    </xf>
    <xf numFmtId="0" fontId="26" fillId="0" borderId="0"/>
    <xf numFmtId="0" fontId="26" fillId="0" borderId="0"/>
    <xf numFmtId="4" fontId="76" fillId="136" borderId="36" applyNumberFormat="0" applyProtection="0">
      <alignment horizontal="right" vertical="center"/>
    </xf>
    <xf numFmtId="4" fontId="76" fillId="73"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47" borderId="54" applyNumberFormat="0" applyProtection="0">
      <alignment horizontal="right" vertical="center"/>
    </xf>
    <xf numFmtId="0" fontId="26" fillId="0" borderId="0"/>
    <xf numFmtId="0" fontId="26" fillId="0" borderId="0"/>
    <xf numFmtId="0" fontId="26" fillId="0" borderId="0"/>
    <xf numFmtId="4" fontId="88" fillId="47" borderId="54" applyNumberFormat="0" applyProtection="0">
      <alignment horizontal="right" vertical="center"/>
    </xf>
    <xf numFmtId="0" fontId="26" fillId="0" borderId="0"/>
    <xf numFmtId="0" fontId="26" fillId="0" borderId="0"/>
    <xf numFmtId="4" fontId="88" fillId="47" borderId="54" applyNumberFormat="0" applyProtection="0">
      <alignment horizontal="right" vertical="center"/>
    </xf>
    <xf numFmtId="4" fontId="88" fillId="47" borderId="54" applyNumberFormat="0" applyProtection="0">
      <alignment horizontal="right" vertical="center"/>
    </xf>
    <xf numFmtId="0" fontId="26" fillId="0" borderId="0"/>
    <xf numFmtId="0" fontId="26" fillId="0" borderId="0"/>
    <xf numFmtId="0" fontId="26" fillId="0" borderId="0"/>
    <xf numFmtId="4" fontId="76" fillId="47" borderId="37" applyNumberFormat="0" applyProtection="0">
      <alignment horizontal="right" vertical="center"/>
    </xf>
    <xf numFmtId="4" fontId="76" fillId="95" borderId="36" applyNumberFormat="0" applyProtection="0">
      <alignment horizontal="right" vertical="center"/>
    </xf>
    <xf numFmtId="0" fontId="26" fillId="0" borderId="0"/>
    <xf numFmtId="0" fontId="26" fillId="0" borderId="0"/>
    <xf numFmtId="4" fontId="76" fillId="95" borderId="36" applyNumberFormat="0" applyProtection="0">
      <alignment horizontal="right" vertical="center"/>
    </xf>
    <xf numFmtId="4" fontId="76" fillId="47" borderId="3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4" fontId="88" fillId="137" borderId="64" applyNumberFormat="0" applyProtection="0">
      <alignment horizontal="left" vertical="center" indent="1"/>
    </xf>
    <xf numFmtId="0" fontId="26" fillId="0" borderId="0"/>
    <xf numFmtId="0" fontId="26" fillId="0" borderId="0"/>
    <xf numFmtId="0" fontId="26" fillId="0" borderId="0"/>
    <xf numFmtId="4" fontId="88" fillId="137" borderId="64" applyNumberFormat="0" applyProtection="0">
      <alignment horizontal="left" vertical="center" indent="1"/>
    </xf>
    <xf numFmtId="0" fontId="26" fillId="0" borderId="0"/>
    <xf numFmtId="0" fontId="26" fillId="0" borderId="0"/>
    <xf numFmtId="4" fontId="88" fillId="137" borderId="64" applyNumberFormat="0" applyProtection="0">
      <alignment horizontal="left" vertical="center" indent="1"/>
    </xf>
    <xf numFmtId="4" fontId="88" fillId="137" borderId="64" applyNumberFormat="0" applyProtection="0">
      <alignment horizontal="left" vertical="center" indent="1"/>
    </xf>
    <xf numFmtId="0" fontId="26" fillId="0" borderId="0"/>
    <xf numFmtId="0" fontId="26" fillId="0" borderId="0"/>
    <xf numFmtId="0" fontId="26" fillId="0" borderId="0"/>
    <xf numFmtId="4" fontId="120" fillId="0" borderId="1" applyNumberFormat="0" applyProtection="0">
      <alignment horizontal="left" vertical="center" indent="1"/>
    </xf>
    <xf numFmtId="4" fontId="120" fillId="138" borderId="36" applyNumberFormat="0" applyProtection="0">
      <alignment horizontal="left" vertical="center" indent="1"/>
    </xf>
    <xf numFmtId="0" fontId="26" fillId="0" borderId="0"/>
    <xf numFmtId="0" fontId="26" fillId="0" borderId="0"/>
    <xf numFmtId="4" fontId="120" fillId="138" borderId="36" applyNumberFormat="0" applyProtection="0">
      <alignment horizontal="left" vertical="center" indent="1"/>
    </xf>
    <xf numFmtId="4" fontId="120" fillId="137" borderId="65" applyNumberFormat="0" applyProtection="0">
      <alignment horizontal="left" vertical="center" indent="1"/>
    </xf>
    <xf numFmtId="0" fontId="26" fillId="0" borderId="0"/>
    <xf numFmtId="0" fontId="26" fillId="0" borderId="0"/>
    <xf numFmtId="0" fontId="26" fillId="0" borderId="0"/>
    <xf numFmtId="0" fontId="26" fillId="0" borderId="0"/>
    <xf numFmtId="4" fontId="26" fillId="66" borderId="64" applyNumberFormat="0" applyProtection="0">
      <alignment horizontal="left" vertical="center" indent="1"/>
    </xf>
    <xf numFmtId="4" fontId="26" fillId="66" borderId="64" applyNumberFormat="0" applyProtection="0">
      <alignment horizontal="left" vertical="center" indent="1"/>
    </xf>
    <xf numFmtId="0" fontId="26" fillId="0" borderId="0"/>
    <xf numFmtId="0" fontId="26" fillId="0" borderId="0"/>
    <xf numFmtId="0" fontId="26" fillId="0" borderId="0"/>
    <xf numFmtId="4" fontId="76" fillId="0" borderId="1" applyNumberFormat="0" applyProtection="0">
      <alignment horizontal="left" vertical="center" indent="1"/>
    </xf>
    <xf numFmtId="4" fontId="76" fillId="89" borderId="66" applyNumberFormat="0" applyProtection="0">
      <alignment horizontal="left" vertical="center" indent="1"/>
    </xf>
    <xf numFmtId="0" fontId="26" fillId="0" borderId="0"/>
    <xf numFmtId="0" fontId="26" fillId="0" borderId="0"/>
    <xf numFmtId="4" fontId="76" fillId="89" borderId="66" applyNumberFormat="0" applyProtection="0">
      <alignment horizontal="left" vertical="center" indent="1"/>
    </xf>
    <xf numFmtId="4" fontId="76" fillId="90" borderId="0" applyNumberFormat="0" applyProtection="0">
      <alignment horizontal="left" vertical="center" indent="1"/>
    </xf>
    <xf numFmtId="0" fontId="26" fillId="0" borderId="0"/>
    <xf numFmtId="0" fontId="26" fillId="0" borderId="0"/>
    <xf numFmtId="0" fontId="26" fillId="0" borderId="0"/>
    <xf numFmtId="0" fontId="26" fillId="0" borderId="0"/>
    <xf numFmtId="4" fontId="26" fillId="66" borderId="64" applyNumberFormat="0" applyProtection="0">
      <alignment horizontal="left" vertical="center" indent="1"/>
    </xf>
    <xf numFmtId="4" fontId="26" fillId="66" borderId="64" applyNumberFormat="0" applyProtection="0">
      <alignment horizontal="left" vertical="center" indent="1"/>
    </xf>
    <xf numFmtId="0" fontId="26" fillId="0" borderId="0"/>
    <xf numFmtId="4" fontId="123" fillId="84" borderId="0" applyNumberFormat="0" applyProtection="0">
      <alignment horizontal="left" vertical="center" indent="1"/>
    </xf>
    <xf numFmtId="0" fontId="26" fillId="0" borderId="0"/>
    <xf numFmtId="0" fontId="26" fillId="0" borderId="0"/>
    <xf numFmtId="4" fontId="123" fillId="66"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4" fontId="88" fillId="105" borderId="54" applyNumberFormat="0" applyProtection="0">
      <alignment horizontal="right" vertical="center"/>
    </xf>
    <xf numFmtId="0" fontId="26" fillId="0" borderId="0"/>
    <xf numFmtId="0" fontId="26" fillId="0" borderId="0"/>
    <xf numFmtId="0" fontId="26" fillId="0" borderId="0"/>
    <xf numFmtId="4" fontId="88" fillId="105" borderId="54" applyNumberFormat="0" applyProtection="0">
      <alignment horizontal="right" vertical="center"/>
    </xf>
    <xf numFmtId="0" fontId="26" fillId="0" borderId="0"/>
    <xf numFmtId="0" fontId="26" fillId="0" borderId="0"/>
    <xf numFmtId="4" fontId="88" fillId="105" borderId="54" applyNumberFormat="0" applyProtection="0">
      <alignment horizontal="right" vertical="center"/>
    </xf>
    <xf numFmtId="4" fontId="88" fillId="105" borderId="54" applyNumberFormat="0" applyProtection="0">
      <alignment horizontal="right" vertical="center"/>
    </xf>
    <xf numFmtId="0" fontId="26" fillId="0" borderId="0"/>
    <xf numFmtId="0" fontId="26" fillId="0" borderId="0"/>
    <xf numFmtId="0" fontId="26" fillId="0" borderId="0"/>
    <xf numFmtId="0" fontId="26" fillId="131" borderId="36" applyNumberFormat="0" applyProtection="0">
      <alignment horizontal="left" vertical="center" indent="1"/>
    </xf>
    <xf numFmtId="4" fontId="124" fillId="49" borderId="37" applyNumberFormat="0" applyProtection="0">
      <alignment horizontal="center" vertical="center"/>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131" borderId="36" applyNumberFormat="0" applyProtection="0">
      <alignment horizontal="left" vertical="center" indent="1"/>
    </xf>
    <xf numFmtId="4" fontId="76" fillId="105" borderId="37" applyNumberFormat="0" applyProtection="0">
      <alignment horizontal="right" vertical="center"/>
    </xf>
    <xf numFmtId="0" fontId="26" fillId="131" borderId="36" applyNumberFormat="0" applyProtection="0">
      <alignment horizontal="left" vertical="center" indent="1"/>
    </xf>
    <xf numFmtId="0" fontId="26" fillId="0" borderId="0"/>
    <xf numFmtId="0" fontId="26" fillId="0" borderId="0"/>
    <xf numFmtId="4" fontId="125" fillId="76" borderId="38">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4" fontId="88" fillId="90" borderId="64" applyNumberFormat="0" applyProtection="0">
      <alignment horizontal="left" vertical="center" indent="1"/>
    </xf>
    <xf numFmtId="0" fontId="26" fillId="0" borderId="0"/>
    <xf numFmtId="0" fontId="26" fillId="0" borderId="0"/>
    <xf numFmtId="0" fontId="26" fillId="0" borderId="0"/>
    <xf numFmtId="4" fontId="88" fillId="90" borderId="64" applyNumberFormat="0" applyProtection="0">
      <alignment horizontal="left" vertical="center" indent="1"/>
    </xf>
    <xf numFmtId="0" fontId="26" fillId="0" borderId="0"/>
    <xf numFmtId="0" fontId="26" fillId="0" borderId="0"/>
    <xf numFmtId="4" fontId="121" fillId="0" borderId="0" applyNumberFormat="0" applyProtection="0">
      <alignment horizontal="left" vertical="center" indent="1"/>
    </xf>
    <xf numFmtId="0" fontId="26" fillId="0" borderId="0"/>
    <xf numFmtId="0" fontId="26" fillId="0" borderId="0"/>
    <xf numFmtId="0" fontId="26" fillId="0" borderId="0"/>
    <xf numFmtId="4" fontId="88" fillId="90" borderId="64" applyNumberFormat="0" applyProtection="0">
      <alignment horizontal="left" vertical="center" indent="1"/>
    </xf>
    <xf numFmtId="4" fontId="88" fillId="90" borderId="64" applyNumberFormat="0" applyProtection="0">
      <alignment horizontal="left" vertical="center" indent="1"/>
    </xf>
    <xf numFmtId="0" fontId="26" fillId="0" borderId="0"/>
    <xf numFmtId="0" fontId="26" fillId="0" borderId="0"/>
    <xf numFmtId="0" fontId="26" fillId="0" borderId="0"/>
    <xf numFmtId="4" fontId="121" fillId="0" borderId="0" applyNumberFormat="0" applyProtection="0">
      <alignment horizontal="left" vertical="center" indent="1"/>
    </xf>
    <xf numFmtId="4" fontId="76" fillId="89" borderId="36" applyNumberFormat="0" applyProtection="0">
      <alignment horizontal="left" vertical="center" indent="1"/>
    </xf>
    <xf numFmtId="0" fontId="26" fillId="0" borderId="0"/>
    <xf numFmtId="0" fontId="26" fillId="0" borderId="0"/>
    <xf numFmtId="4" fontId="76" fillId="89" borderId="36" applyNumberFormat="0" applyProtection="0">
      <alignment horizontal="left" vertical="center" indent="1"/>
    </xf>
    <xf numFmtId="4" fontId="76" fillId="90"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4" fontId="88" fillId="105" borderId="64" applyNumberFormat="0" applyProtection="0">
      <alignment horizontal="left" vertical="center" indent="1"/>
    </xf>
    <xf numFmtId="0" fontId="26" fillId="0" borderId="0"/>
    <xf numFmtId="0" fontId="26" fillId="0" borderId="0"/>
    <xf numFmtId="0" fontId="26" fillId="0" borderId="0"/>
    <xf numFmtId="4" fontId="88" fillId="105" borderId="64" applyNumberFormat="0" applyProtection="0">
      <alignment horizontal="left" vertical="center" indent="1"/>
    </xf>
    <xf numFmtId="0" fontId="26" fillId="0" borderId="0"/>
    <xf numFmtId="0" fontId="26" fillId="0" borderId="0"/>
    <xf numFmtId="4" fontId="121" fillId="0" borderId="0" applyNumberFormat="0" applyProtection="0">
      <alignment horizontal="left" vertical="center" indent="1"/>
    </xf>
    <xf numFmtId="0" fontId="26" fillId="0" borderId="0"/>
    <xf numFmtId="0" fontId="26" fillId="0" borderId="0"/>
    <xf numFmtId="0" fontId="26" fillId="0" borderId="0"/>
    <xf numFmtId="4" fontId="88" fillId="105" borderId="64" applyNumberFormat="0" applyProtection="0">
      <alignment horizontal="left" vertical="center" indent="1"/>
    </xf>
    <xf numFmtId="4" fontId="88" fillId="105" borderId="64" applyNumberFormat="0" applyProtection="0">
      <alignment horizontal="left" vertical="center" indent="1"/>
    </xf>
    <xf numFmtId="0" fontId="26" fillId="0" borderId="0"/>
    <xf numFmtId="0" fontId="26" fillId="0" borderId="0"/>
    <xf numFmtId="0" fontId="26" fillId="0" borderId="0"/>
    <xf numFmtId="4" fontId="121" fillId="0" borderId="0" applyNumberFormat="0" applyProtection="0">
      <alignment horizontal="left" vertical="center" indent="1"/>
    </xf>
    <xf numFmtId="4" fontId="76" fillId="139" borderId="36" applyNumberFormat="0" applyProtection="0">
      <alignment horizontal="left" vertical="center" indent="1"/>
    </xf>
    <xf numFmtId="0" fontId="26" fillId="0" borderId="0"/>
    <xf numFmtId="0" fontId="26" fillId="0" borderId="0"/>
    <xf numFmtId="4" fontId="76" fillId="139" borderId="36" applyNumberFormat="0" applyProtection="0">
      <alignment horizontal="left" vertical="center" indent="1"/>
    </xf>
    <xf numFmtId="4" fontId="76" fillId="105"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88" fillId="49" borderId="54" applyNumberFormat="0" applyProtection="0">
      <alignment horizontal="left" vertical="center" indent="1"/>
    </xf>
    <xf numFmtId="0" fontId="26" fillId="0" borderId="0"/>
    <xf numFmtId="0" fontId="26" fillId="0" borderId="0"/>
    <xf numFmtId="0" fontId="26" fillId="0" borderId="0"/>
    <xf numFmtId="0" fontId="88" fillId="49" borderId="54" applyNumberFormat="0" applyProtection="0">
      <alignment horizontal="left" vertical="center" indent="1"/>
    </xf>
    <xf numFmtId="0" fontId="26" fillId="0" borderId="0"/>
    <xf numFmtId="0" fontId="26" fillId="0" borderId="0"/>
    <xf numFmtId="0" fontId="121" fillId="85" borderId="1" applyNumberFormat="0" applyProtection="0">
      <alignment horizontal="left" vertical="center" indent="2"/>
    </xf>
    <xf numFmtId="0" fontId="26" fillId="0" borderId="0"/>
    <xf numFmtId="0" fontId="26" fillId="0" borderId="0"/>
    <xf numFmtId="0" fontId="26" fillId="0" borderId="0"/>
    <xf numFmtId="0" fontId="88" fillId="49" borderId="54" applyNumberFormat="0" applyProtection="0">
      <alignment horizontal="left" vertical="center" indent="1"/>
    </xf>
    <xf numFmtId="0" fontId="88" fillId="49" borderId="54" applyNumberFormat="0" applyProtection="0">
      <alignment horizontal="left" vertical="center" indent="1"/>
    </xf>
    <xf numFmtId="0" fontId="26" fillId="0" borderId="0"/>
    <xf numFmtId="0" fontId="26" fillId="0" borderId="0"/>
    <xf numFmtId="0" fontId="26" fillId="0" borderId="0"/>
    <xf numFmtId="0" fontId="26" fillId="139" borderId="36" applyNumberFormat="0" applyProtection="0">
      <alignment horizontal="left" vertical="center" indent="1"/>
    </xf>
    <xf numFmtId="0" fontId="121" fillId="85" borderId="1" applyNumberFormat="0" applyProtection="0">
      <alignment horizontal="left" vertical="center" indent="2"/>
    </xf>
    <xf numFmtId="0" fontId="26" fillId="139" borderId="36" applyNumberFormat="0" applyProtection="0">
      <alignment horizontal="left" vertical="center" indent="1"/>
    </xf>
    <xf numFmtId="0" fontId="26" fillId="139" borderId="36" applyNumberFormat="0" applyProtection="0">
      <alignment horizontal="left" vertical="center" indent="1"/>
    </xf>
    <xf numFmtId="0" fontId="26" fillId="0" borderId="0"/>
    <xf numFmtId="0" fontId="26" fillId="0" borderId="0"/>
    <xf numFmtId="0" fontId="26" fillId="139" borderId="36" applyNumberFormat="0" applyProtection="0">
      <alignment horizontal="left" vertical="center" indent="1"/>
    </xf>
    <xf numFmtId="0" fontId="26" fillId="66" borderId="37" applyNumberFormat="0" applyProtection="0">
      <alignment horizontal="left" vertical="center" indent="1"/>
    </xf>
    <xf numFmtId="0" fontId="26" fillId="139" borderId="36" applyNumberFormat="0" applyProtection="0">
      <alignment horizontal="left" vertical="center" indent="1"/>
    </xf>
    <xf numFmtId="0" fontId="26" fillId="0" borderId="0"/>
    <xf numFmtId="0" fontId="26" fillId="0" borderId="0"/>
    <xf numFmtId="0" fontId="26" fillId="0" borderId="0"/>
    <xf numFmtId="0" fontId="26" fillId="0" borderId="0"/>
    <xf numFmtId="0" fontId="26" fillId="84" borderId="37" applyNumberFormat="0" applyProtection="0">
      <alignment horizontal="left" vertical="top" indent="1"/>
    </xf>
    <xf numFmtId="0" fontId="26" fillId="0" borderId="0"/>
    <xf numFmtId="0" fontId="26" fillId="0" borderId="0"/>
    <xf numFmtId="0" fontId="26" fillId="0" borderId="0"/>
    <xf numFmtId="0" fontId="88" fillId="66" borderId="37" applyNumberFormat="0" applyProtection="0">
      <alignment horizontal="left" vertical="top" indent="1"/>
    </xf>
    <xf numFmtId="0" fontId="88" fillId="66" borderId="37" applyNumberFormat="0" applyProtection="0">
      <alignment horizontal="left" vertical="top" indent="1"/>
    </xf>
    <xf numFmtId="0" fontId="26" fillId="0" borderId="0"/>
    <xf numFmtId="0" fontId="26" fillId="0" borderId="0"/>
    <xf numFmtId="0" fontId="26" fillId="0" borderId="0"/>
    <xf numFmtId="0" fontId="26" fillId="139" borderId="36" applyNumberFormat="0" applyProtection="0">
      <alignment horizontal="left" vertical="center" indent="1"/>
    </xf>
    <xf numFmtId="0" fontId="26" fillId="84" borderId="37" applyNumberFormat="0" applyProtection="0">
      <alignment horizontal="left" vertical="top" indent="1"/>
    </xf>
    <xf numFmtId="0" fontId="26" fillId="139" borderId="36" applyNumberFormat="0" applyProtection="0">
      <alignment horizontal="left" vertical="center" indent="1"/>
    </xf>
    <xf numFmtId="0" fontId="26" fillId="139" borderId="36" applyNumberFormat="0" applyProtection="0">
      <alignment horizontal="left" vertical="center" indent="1"/>
    </xf>
    <xf numFmtId="0" fontId="26" fillId="0" borderId="0"/>
    <xf numFmtId="0" fontId="26" fillId="0" borderId="0"/>
    <xf numFmtId="0" fontId="26" fillId="84" borderId="37" applyNumberFormat="0" applyProtection="0">
      <alignment horizontal="left" vertical="top" indent="1"/>
    </xf>
    <xf numFmtId="0" fontId="26" fillId="139" borderId="36" applyNumberFormat="0" applyProtection="0">
      <alignment horizontal="left" vertical="center" indent="1"/>
    </xf>
    <xf numFmtId="0" fontId="26" fillId="0" borderId="0"/>
    <xf numFmtId="0" fontId="26" fillId="0" borderId="0"/>
    <xf numFmtId="0" fontId="26" fillId="0" borderId="0"/>
    <xf numFmtId="0" fontId="26" fillId="139" borderId="36" applyNumberFormat="0" applyProtection="0">
      <alignment horizontal="left" vertical="center" indent="1"/>
    </xf>
    <xf numFmtId="0" fontId="26" fillId="66"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0" fontId="88" fillId="71" borderId="54" applyNumberFormat="0" applyProtection="0">
      <alignment horizontal="left" vertical="center" indent="1"/>
    </xf>
    <xf numFmtId="0" fontId="26" fillId="0" borderId="0"/>
    <xf numFmtId="0" fontId="26" fillId="0" borderId="0"/>
    <xf numFmtId="0" fontId="26" fillId="0" borderId="0"/>
    <xf numFmtId="0" fontId="88" fillId="71" borderId="54" applyNumberFormat="0" applyProtection="0">
      <alignment horizontal="left" vertical="center" indent="1"/>
    </xf>
    <xf numFmtId="0" fontId="26" fillId="0" borderId="0"/>
    <xf numFmtId="0" fontId="26" fillId="0" borderId="0"/>
    <xf numFmtId="0" fontId="88" fillId="71" borderId="54" applyNumberFormat="0" applyProtection="0">
      <alignment horizontal="left" vertical="center" indent="1"/>
    </xf>
    <xf numFmtId="0" fontId="88" fillId="71" borderId="54" applyNumberFormat="0" applyProtection="0">
      <alignment horizontal="left" vertical="center" indent="1"/>
    </xf>
    <xf numFmtId="0" fontId="26" fillId="0" borderId="0"/>
    <xf numFmtId="0" fontId="26" fillId="0" borderId="0"/>
    <xf numFmtId="0" fontId="26" fillId="0" borderId="0"/>
    <xf numFmtId="0" fontId="26" fillId="83" borderId="36" applyNumberFormat="0" applyProtection="0">
      <alignment horizontal="left" vertical="center" indent="1"/>
    </xf>
    <xf numFmtId="0" fontId="108" fillId="0" borderId="1" applyNumberFormat="0" applyProtection="0">
      <alignment horizontal="left" vertical="center" indent="2"/>
    </xf>
    <xf numFmtId="0" fontId="26" fillId="83" borderId="36" applyNumberFormat="0" applyProtection="0">
      <alignment horizontal="left" vertical="center" indent="1"/>
    </xf>
    <xf numFmtId="0" fontId="26" fillId="83" borderId="36" applyNumberFormat="0" applyProtection="0">
      <alignment horizontal="left" vertical="center" indent="1"/>
    </xf>
    <xf numFmtId="0" fontId="26" fillId="0" borderId="0"/>
    <xf numFmtId="0" fontId="26" fillId="0" borderId="0"/>
    <xf numFmtId="0" fontId="26" fillId="83" borderId="36" applyNumberFormat="0" applyProtection="0">
      <alignment horizontal="left" vertical="center" indent="1"/>
    </xf>
    <xf numFmtId="0" fontId="26" fillId="105" borderId="37" applyNumberFormat="0" applyProtection="0">
      <alignment horizontal="left" vertical="center" indent="1"/>
    </xf>
    <xf numFmtId="0" fontId="26" fillId="83" borderId="36" applyNumberFormat="0" applyProtection="0">
      <alignment horizontal="left" vertical="center" indent="1"/>
    </xf>
    <xf numFmtId="0" fontId="26" fillId="0" borderId="0"/>
    <xf numFmtId="0" fontId="26" fillId="0" borderId="0"/>
    <xf numFmtId="0" fontId="26" fillId="0" borderId="0"/>
    <xf numFmtId="0" fontId="26" fillId="0" borderId="0"/>
    <xf numFmtId="0" fontId="26" fillId="86" borderId="37" applyNumberFormat="0" applyProtection="0">
      <alignment horizontal="left" vertical="top" indent="1"/>
    </xf>
    <xf numFmtId="0" fontId="26" fillId="0" borderId="0"/>
    <xf numFmtId="0" fontId="26" fillId="0" borderId="0"/>
    <xf numFmtId="0" fontId="26" fillId="0" borderId="0"/>
    <xf numFmtId="0" fontId="88" fillId="105" borderId="37" applyNumberFormat="0" applyProtection="0">
      <alignment horizontal="left" vertical="top" indent="1"/>
    </xf>
    <xf numFmtId="0" fontId="88" fillId="105" borderId="37" applyNumberFormat="0" applyProtection="0">
      <alignment horizontal="left" vertical="top" indent="1"/>
    </xf>
    <xf numFmtId="0" fontId="26" fillId="0" borderId="0"/>
    <xf numFmtId="0" fontId="26" fillId="0" borderId="0"/>
    <xf numFmtId="0" fontId="26" fillId="0" borderId="0"/>
    <xf numFmtId="0" fontId="26" fillId="83" borderId="36" applyNumberFormat="0" applyProtection="0">
      <alignment horizontal="left" vertical="center" indent="1"/>
    </xf>
    <xf numFmtId="0" fontId="26" fillId="86" borderId="37" applyNumberFormat="0" applyProtection="0">
      <alignment horizontal="left" vertical="top" indent="1"/>
    </xf>
    <xf numFmtId="0" fontId="26" fillId="83" borderId="36" applyNumberFormat="0" applyProtection="0">
      <alignment horizontal="left" vertical="center" indent="1"/>
    </xf>
    <xf numFmtId="0" fontId="26" fillId="83" borderId="36" applyNumberFormat="0" applyProtection="0">
      <alignment horizontal="left" vertical="center" indent="1"/>
    </xf>
    <xf numFmtId="0" fontId="26" fillId="0" borderId="0"/>
    <xf numFmtId="0" fontId="26" fillId="0" borderId="0"/>
    <xf numFmtId="0" fontId="26" fillId="86" borderId="37" applyNumberFormat="0" applyProtection="0">
      <alignment horizontal="left" vertical="top" indent="1"/>
    </xf>
    <xf numFmtId="0" fontId="26" fillId="83" borderId="36" applyNumberFormat="0" applyProtection="0">
      <alignment horizontal="left" vertical="center" indent="1"/>
    </xf>
    <xf numFmtId="0" fontId="26" fillId="0" borderId="0"/>
    <xf numFmtId="0" fontId="26" fillId="0" borderId="0"/>
    <xf numFmtId="0" fontId="26" fillId="0" borderId="0"/>
    <xf numFmtId="0" fontId="26" fillId="83" borderId="36" applyNumberFormat="0" applyProtection="0">
      <alignment horizontal="left" vertical="center" indent="1"/>
    </xf>
    <xf numFmtId="0" fontId="26" fillId="105"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0" fontId="88" fillId="45" borderId="54" applyNumberFormat="0" applyProtection="0">
      <alignment horizontal="left" vertical="center" indent="1"/>
    </xf>
    <xf numFmtId="0" fontId="26" fillId="0" borderId="0"/>
    <xf numFmtId="0" fontId="26" fillId="0" borderId="0"/>
    <xf numFmtId="0" fontId="26" fillId="0" borderId="0"/>
    <xf numFmtId="0" fontId="88" fillId="45" borderId="54" applyNumberFormat="0" applyProtection="0">
      <alignment horizontal="left" vertical="center" indent="1"/>
    </xf>
    <xf numFmtId="0" fontId="26" fillId="0" borderId="0"/>
    <xf numFmtId="0" fontId="26" fillId="0" borderId="0"/>
    <xf numFmtId="0" fontId="88" fillId="45" borderId="54" applyNumberFormat="0" applyProtection="0">
      <alignment horizontal="left" vertical="center" indent="1"/>
    </xf>
    <xf numFmtId="0" fontId="88" fillId="45" borderId="54" applyNumberFormat="0" applyProtection="0">
      <alignment horizontal="left" vertical="center" indent="1"/>
    </xf>
    <xf numFmtId="0" fontId="26" fillId="0" borderId="0"/>
    <xf numFmtId="0" fontId="26" fillId="0" borderId="0"/>
    <xf numFmtId="0" fontId="26" fillId="0" borderId="0"/>
    <xf numFmtId="0" fontId="26" fillId="74" borderId="36" applyNumberFormat="0" applyProtection="0">
      <alignment horizontal="left" vertical="center" indent="1"/>
    </xf>
    <xf numFmtId="0" fontId="108" fillId="0" borderId="1" applyNumberFormat="0" applyProtection="0">
      <alignment horizontal="left" vertical="center" indent="2"/>
    </xf>
    <xf numFmtId="0" fontId="26" fillId="74" borderId="36" applyNumberFormat="0" applyProtection="0">
      <alignment horizontal="left" vertical="center" indent="1"/>
    </xf>
    <xf numFmtId="0" fontId="26" fillId="74" borderId="36" applyNumberFormat="0" applyProtection="0">
      <alignment horizontal="left" vertical="center" indent="1"/>
    </xf>
    <xf numFmtId="0" fontId="26" fillId="0" borderId="0"/>
    <xf numFmtId="0" fontId="26" fillId="0" borderId="0"/>
    <xf numFmtId="0" fontId="26" fillId="74" borderId="36" applyNumberFormat="0" applyProtection="0">
      <alignment horizontal="left" vertical="center" indent="1"/>
    </xf>
    <xf numFmtId="0" fontId="26" fillId="45" borderId="37" applyNumberFormat="0" applyProtection="0">
      <alignment horizontal="left" vertical="center" indent="1"/>
    </xf>
    <xf numFmtId="0" fontId="26" fillId="74" borderId="36" applyNumberFormat="0" applyProtection="0">
      <alignment horizontal="left" vertical="center" indent="1"/>
    </xf>
    <xf numFmtId="0" fontId="26" fillId="0" borderId="0"/>
    <xf numFmtId="0" fontId="26" fillId="0" borderId="0"/>
    <xf numFmtId="0" fontId="26" fillId="0" borderId="0"/>
    <xf numFmtId="0" fontId="26" fillId="0" borderId="0"/>
    <xf numFmtId="0" fontId="26" fillId="70" borderId="37" applyNumberFormat="0" applyProtection="0">
      <alignment horizontal="left" vertical="top" indent="1"/>
    </xf>
    <xf numFmtId="0" fontId="26" fillId="0" borderId="0"/>
    <xf numFmtId="0" fontId="26" fillId="0" borderId="0"/>
    <xf numFmtId="0" fontId="26" fillId="0" borderId="0"/>
    <xf numFmtId="0" fontId="88" fillId="45" borderId="37" applyNumberFormat="0" applyProtection="0">
      <alignment horizontal="left" vertical="top" indent="1"/>
    </xf>
    <xf numFmtId="0" fontId="88" fillId="45" borderId="37" applyNumberFormat="0" applyProtection="0">
      <alignment horizontal="left" vertical="top" indent="1"/>
    </xf>
    <xf numFmtId="0" fontId="26" fillId="0" borderId="0"/>
    <xf numFmtId="0" fontId="26" fillId="0" borderId="0"/>
    <xf numFmtId="0" fontId="26" fillId="0" borderId="0"/>
    <xf numFmtId="0" fontId="26" fillId="74" borderId="36" applyNumberFormat="0" applyProtection="0">
      <alignment horizontal="left" vertical="center" indent="1"/>
    </xf>
    <xf numFmtId="0" fontId="26" fillId="70" borderId="37" applyNumberFormat="0" applyProtection="0">
      <alignment horizontal="left" vertical="top" indent="1"/>
    </xf>
    <xf numFmtId="0" fontId="26" fillId="74" borderId="36" applyNumberFormat="0" applyProtection="0">
      <alignment horizontal="left" vertical="center" indent="1"/>
    </xf>
    <xf numFmtId="0" fontId="26" fillId="74" borderId="36" applyNumberFormat="0" applyProtection="0">
      <alignment horizontal="left" vertical="center" indent="1"/>
    </xf>
    <xf numFmtId="0" fontId="26" fillId="0" borderId="0"/>
    <xf numFmtId="0" fontId="26" fillId="0" borderId="0"/>
    <xf numFmtId="0" fontId="26" fillId="70" borderId="37" applyNumberFormat="0" applyProtection="0">
      <alignment horizontal="left" vertical="top" indent="1"/>
    </xf>
    <xf numFmtId="0" fontId="26" fillId="74" borderId="36" applyNumberFormat="0" applyProtection="0">
      <alignment horizontal="left" vertical="center" indent="1"/>
    </xf>
    <xf numFmtId="0" fontId="26" fillId="0" borderId="0"/>
    <xf numFmtId="0" fontId="26" fillId="0" borderId="0"/>
    <xf numFmtId="0" fontId="26" fillId="0" borderId="0"/>
    <xf numFmtId="0" fontId="26" fillId="74" borderId="36" applyNumberFormat="0" applyProtection="0">
      <alignment horizontal="left" vertical="center" indent="1"/>
    </xf>
    <xf numFmtId="0" fontId="26" fillId="45"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0" fontId="88" fillId="90" borderId="54" applyNumberFormat="0" applyProtection="0">
      <alignment horizontal="left" vertical="center" indent="1"/>
    </xf>
    <xf numFmtId="0" fontId="26" fillId="0" borderId="0"/>
    <xf numFmtId="0" fontId="26" fillId="0" borderId="0"/>
    <xf numFmtId="0" fontId="26" fillId="0" borderId="0"/>
    <xf numFmtId="0" fontId="88" fillId="90" borderId="54" applyNumberFormat="0" applyProtection="0">
      <alignment horizontal="left" vertical="center" indent="1"/>
    </xf>
    <xf numFmtId="0" fontId="26" fillId="0" borderId="0"/>
    <xf numFmtId="0" fontId="26" fillId="0" borderId="0"/>
    <xf numFmtId="0" fontId="88" fillId="90" borderId="54" applyNumberFormat="0" applyProtection="0">
      <alignment horizontal="left" vertical="center" indent="1"/>
    </xf>
    <xf numFmtId="0" fontId="88" fillId="90" borderId="54" applyNumberFormat="0" applyProtection="0">
      <alignment horizontal="left" vertical="center" indent="1"/>
    </xf>
    <xf numFmtId="0" fontId="26" fillId="0" borderId="0"/>
    <xf numFmtId="0" fontId="26" fillId="0" borderId="0"/>
    <xf numFmtId="0" fontId="26" fillId="0" borderId="0"/>
    <xf numFmtId="0" fontId="26" fillId="131" borderId="36" applyNumberFormat="0" applyProtection="0">
      <alignment horizontal="left" vertical="center" indent="1"/>
    </xf>
    <xf numFmtId="0" fontId="108" fillId="0" borderId="1" applyNumberFormat="0" applyProtection="0">
      <alignment horizontal="left" vertical="center" indent="2"/>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131" borderId="36" applyNumberFormat="0" applyProtection="0">
      <alignment horizontal="left" vertical="center" indent="1"/>
    </xf>
    <xf numFmtId="0" fontId="26" fillId="90" borderId="37"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0" borderId="0"/>
    <xf numFmtId="0" fontId="26" fillId="0" borderId="0"/>
    <xf numFmtId="0" fontId="26" fillId="87" borderId="37" applyNumberFormat="0" applyProtection="0">
      <alignment horizontal="left" vertical="top" indent="1"/>
    </xf>
    <xf numFmtId="0" fontId="26" fillId="0" borderId="0"/>
    <xf numFmtId="0" fontId="26" fillId="0" borderId="0"/>
    <xf numFmtId="0" fontId="26" fillId="0" borderId="0"/>
    <xf numFmtId="0" fontId="88" fillId="90" borderId="37" applyNumberFormat="0" applyProtection="0">
      <alignment horizontal="left" vertical="top" indent="1"/>
    </xf>
    <xf numFmtId="0" fontId="88" fillId="90" borderId="37" applyNumberFormat="0" applyProtection="0">
      <alignment horizontal="left" vertical="top" indent="1"/>
    </xf>
    <xf numFmtId="0" fontId="26" fillId="0" borderId="0"/>
    <xf numFmtId="0" fontId="26" fillId="0" borderId="0"/>
    <xf numFmtId="0" fontId="26" fillId="0" borderId="0"/>
    <xf numFmtId="0" fontId="26" fillId="131" borderId="36" applyNumberFormat="0" applyProtection="0">
      <alignment horizontal="left" vertical="center" indent="1"/>
    </xf>
    <xf numFmtId="0" fontId="26" fillId="87" borderId="37" applyNumberFormat="0" applyProtection="0">
      <alignment horizontal="left" vertical="top" indent="1"/>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87" borderId="37" applyNumberFormat="0" applyProtection="0">
      <alignment horizontal="left" vertical="top" indent="1"/>
    </xf>
    <xf numFmtId="0" fontId="26" fillId="131" borderId="36" applyNumberFormat="0" applyProtection="0">
      <alignment horizontal="left" vertical="center" indent="1"/>
    </xf>
    <xf numFmtId="0" fontId="26" fillId="0" borderId="0"/>
    <xf numFmtId="0" fontId="26" fillId="0" borderId="0"/>
    <xf numFmtId="0" fontId="26" fillId="0" borderId="0"/>
    <xf numFmtId="0" fontId="26" fillId="131" borderId="36" applyNumberFormat="0" applyProtection="0">
      <alignment horizontal="left" vertical="center" indent="1"/>
    </xf>
    <xf numFmtId="0" fontId="26" fillId="90"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88" fillId="88" borderId="67" applyNumberFormat="0">
      <protection locked="0"/>
    </xf>
    <xf numFmtId="0" fontId="17" fillId="0" borderId="0"/>
    <xf numFmtId="0" fontId="26" fillId="88" borderId="1" applyNumberFormat="0">
      <protection locked="0"/>
    </xf>
    <xf numFmtId="0" fontId="26" fillId="0" borderId="0"/>
    <xf numFmtId="0" fontId="26" fillId="0" borderId="0"/>
    <xf numFmtId="0" fontId="26" fillId="0" borderId="0"/>
    <xf numFmtId="0" fontId="26" fillId="88" borderId="1" applyNumberFormat="0">
      <protection locked="0"/>
    </xf>
    <xf numFmtId="0" fontId="26" fillId="0" borderId="0"/>
    <xf numFmtId="0" fontId="26" fillId="0" borderId="0"/>
    <xf numFmtId="0" fontId="26" fillId="0" borderId="0"/>
    <xf numFmtId="0" fontId="88" fillId="88" borderId="67" applyNumberFormat="0">
      <protection locked="0"/>
    </xf>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88" borderId="1" applyNumberFormat="0">
      <protection locked="0"/>
    </xf>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6" fillId="0" borderId="0"/>
    <xf numFmtId="0" fontId="26" fillId="0" borderId="0"/>
    <xf numFmtId="0" fontId="26" fillId="88" borderId="1" applyNumberFormat="0">
      <protection locked="0"/>
    </xf>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22" fillId="66" borderId="68" applyBorder="0"/>
    <xf numFmtId="0" fontId="122" fillId="66" borderId="68" applyBorder="0"/>
    <xf numFmtId="0" fontId="26" fillId="0" borderId="0"/>
    <xf numFmtId="0" fontId="26" fillId="0" borderId="0"/>
    <xf numFmtId="0" fontId="26" fillId="0" borderId="0"/>
    <xf numFmtId="0" fontId="26" fillId="0" borderId="0"/>
    <xf numFmtId="4" fontId="112" fillId="40" borderId="37" applyNumberFormat="0" applyProtection="0">
      <alignment vertical="center"/>
    </xf>
    <xf numFmtId="4" fontId="112" fillId="40" borderId="37" applyNumberFormat="0" applyProtection="0">
      <alignment vertical="center"/>
    </xf>
    <xf numFmtId="0" fontId="26" fillId="0" borderId="0"/>
    <xf numFmtId="0" fontId="26" fillId="0" borderId="0"/>
    <xf numFmtId="0" fontId="26" fillId="0" borderId="0"/>
    <xf numFmtId="4" fontId="76" fillId="75" borderId="37" applyNumberFormat="0" applyProtection="0">
      <alignment vertical="center"/>
    </xf>
    <xf numFmtId="4" fontId="76" fillId="75" borderId="36" applyNumberFormat="0" applyProtection="0">
      <alignment vertical="center"/>
    </xf>
    <xf numFmtId="0" fontId="26" fillId="0" borderId="0"/>
    <xf numFmtId="0" fontId="26" fillId="0" borderId="0"/>
    <xf numFmtId="4" fontId="76" fillId="75" borderId="36" applyNumberFormat="0" applyProtection="0">
      <alignment vertical="center"/>
    </xf>
    <xf numFmtId="4" fontId="76" fillId="40" borderId="37" applyNumberFormat="0" applyProtection="0">
      <alignment vertical="center"/>
    </xf>
    <xf numFmtId="0" fontId="26" fillId="0" borderId="0"/>
    <xf numFmtId="0" fontId="26" fillId="0" borderId="0"/>
    <xf numFmtId="0" fontId="26" fillId="0" borderId="0"/>
    <xf numFmtId="0" fontId="26" fillId="0" borderId="0"/>
    <xf numFmtId="4" fontId="177" fillId="75" borderId="1" applyNumberFormat="0" applyProtection="0">
      <alignment vertical="center"/>
    </xf>
    <xf numFmtId="4" fontId="177" fillId="75" borderId="1" applyNumberFormat="0" applyProtection="0">
      <alignment vertical="center"/>
    </xf>
    <xf numFmtId="0" fontId="26" fillId="0" borderId="0"/>
    <xf numFmtId="0" fontId="26" fillId="0" borderId="0"/>
    <xf numFmtId="0" fontId="26" fillId="0" borderId="0"/>
    <xf numFmtId="4" fontId="126" fillId="75" borderId="37" applyNumberFormat="0" applyProtection="0">
      <alignment vertical="center"/>
    </xf>
    <xf numFmtId="4" fontId="126" fillId="75" borderId="36" applyNumberFormat="0" applyProtection="0">
      <alignment vertical="center"/>
    </xf>
    <xf numFmtId="0" fontId="26" fillId="0" borderId="0"/>
    <xf numFmtId="0" fontId="26" fillId="0" borderId="0"/>
    <xf numFmtId="4" fontId="126" fillId="75" borderId="36" applyNumberFormat="0" applyProtection="0">
      <alignment vertical="center"/>
    </xf>
    <xf numFmtId="4" fontId="126" fillId="40" borderId="37" applyNumberFormat="0" applyProtection="0">
      <alignment vertical="center"/>
    </xf>
    <xf numFmtId="0" fontId="26" fillId="0" borderId="0"/>
    <xf numFmtId="0" fontId="26" fillId="0" borderId="0"/>
    <xf numFmtId="4" fontId="127" fillId="80" borderId="38">
      <alignment vertical="center"/>
    </xf>
    <xf numFmtId="0" fontId="26" fillId="0" borderId="0"/>
    <xf numFmtId="0" fontId="26" fillId="0" borderId="0"/>
    <xf numFmtId="0" fontId="26" fillId="0" borderId="0"/>
    <xf numFmtId="4" fontId="128" fillId="80" borderId="38">
      <alignment vertical="center"/>
    </xf>
    <xf numFmtId="0" fontId="26" fillId="0" borderId="0"/>
    <xf numFmtId="0" fontId="26" fillId="0" borderId="0"/>
    <xf numFmtId="0" fontId="26" fillId="0" borderId="0"/>
    <xf numFmtId="4" fontId="127" fillId="81" borderId="38">
      <alignment vertical="center"/>
    </xf>
    <xf numFmtId="0" fontId="26" fillId="0" borderId="0"/>
    <xf numFmtId="0" fontId="26" fillId="0" borderId="0"/>
    <xf numFmtId="0" fontId="26" fillId="0" borderId="0"/>
    <xf numFmtId="4" fontId="128" fillId="81" borderId="38">
      <alignment vertical="center"/>
    </xf>
    <xf numFmtId="0" fontId="26" fillId="0" borderId="0"/>
    <xf numFmtId="0" fontId="26" fillId="0" borderId="0"/>
    <xf numFmtId="0" fontId="26" fillId="0" borderId="0"/>
    <xf numFmtId="0" fontId="26" fillId="0" borderId="0"/>
    <xf numFmtId="0" fontId="26" fillId="0" borderId="0"/>
    <xf numFmtId="4" fontId="112" fillId="49" borderId="37" applyNumberFormat="0" applyProtection="0">
      <alignment horizontal="left" vertical="center" indent="1"/>
    </xf>
    <xf numFmtId="4" fontId="112" fillId="49" borderId="37" applyNumberFormat="0" applyProtection="0">
      <alignment horizontal="left" vertical="center" indent="1"/>
    </xf>
    <xf numFmtId="0" fontId="26" fillId="0" borderId="0"/>
    <xf numFmtId="0" fontId="26" fillId="0" borderId="0"/>
    <xf numFmtId="0" fontId="26" fillId="0" borderId="0"/>
    <xf numFmtId="4" fontId="112" fillId="0" borderId="0" applyNumberFormat="0" applyProtection="0">
      <alignment horizontal="left" vertical="center" indent="1"/>
    </xf>
    <xf numFmtId="4" fontId="76" fillId="75" borderId="36" applyNumberFormat="0" applyProtection="0">
      <alignment horizontal="left" vertical="center" indent="1"/>
    </xf>
    <xf numFmtId="0" fontId="26" fillId="0" borderId="0"/>
    <xf numFmtId="0" fontId="26" fillId="0" borderId="0"/>
    <xf numFmtId="4" fontId="76" fillId="75" borderId="36" applyNumberFormat="0" applyProtection="0">
      <alignment horizontal="left" vertical="center" indent="1"/>
    </xf>
    <xf numFmtId="4" fontId="76" fillId="40" borderId="37" applyNumberFormat="0" applyProtection="0">
      <alignment horizontal="left" vertical="center" indent="1"/>
    </xf>
    <xf numFmtId="0" fontId="26" fillId="0" borderId="0"/>
    <xf numFmtId="0" fontId="26" fillId="0" borderId="0"/>
    <xf numFmtId="0" fontId="26" fillId="0" borderId="0"/>
    <xf numFmtId="0" fontId="26" fillId="0" borderId="0"/>
    <xf numFmtId="0" fontId="112" fillId="40" borderId="37" applyNumberFormat="0" applyProtection="0">
      <alignment horizontal="left" vertical="top" indent="1"/>
    </xf>
    <xf numFmtId="0" fontId="112" fillId="40" borderId="37" applyNumberFormat="0" applyProtection="0">
      <alignment horizontal="left" vertical="top" indent="1"/>
    </xf>
    <xf numFmtId="0" fontId="26" fillId="0" borderId="0"/>
    <xf numFmtId="0" fontId="26" fillId="0" borderId="0"/>
    <xf numFmtId="0" fontId="26" fillId="0" borderId="0"/>
    <xf numFmtId="0" fontId="76" fillId="75" borderId="37" applyNumberFormat="0" applyProtection="0">
      <alignment horizontal="left" vertical="top" indent="1"/>
    </xf>
    <xf numFmtId="4" fontId="76" fillId="75" borderId="36" applyNumberFormat="0" applyProtection="0">
      <alignment horizontal="left" vertical="center" indent="1"/>
    </xf>
    <xf numFmtId="0" fontId="26" fillId="0" borderId="0"/>
    <xf numFmtId="0" fontId="26" fillId="0" borderId="0"/>
    <xf numFmtId="4" fontId="76" fillId="75" borderId="36" applyNumberFormat="0" applyProtection="0">
      <alignment horizontal="left" vertical="center" indent="1"/>
    </xf>
    <xf numFmtId="0" fontId="76" fillId="40" borderId="37" applyNumberFormat="0" applyProtection="0">
      <alignment horizontal="left" vertical="top" indent="1"/>
    </xf>
    <xf numFmtId="0" fontId="26" fillId="0" borderId="0"/>
    <xf numFmtId="0" fontId="26" fillId="0" borderId="0"/>
    <xf numFmtId="0" fontId="26" fillId="0" borderId="0"/>
    <xf numFmtId="0" fontId="26" fillId="0" borderId="0"/>
    <xf numFmtId="0" fontId="26" fillId="0" borderId="0"/>
    <xf numFmtId="4" fontId="88" fillId="0" borderId="54" applyNumberFormat="0" applyProtection="0">
      <alignment horizontal="right" vertical="center"/>
    </xf>
    <xf numFmtId="0" fontId="26" fillId="0" borderId="0"/>
    <xf numFmtId="0" fontId="26" fillId="0" borderId="0"/>
    <xf numFmtId="4" fontId="76" fillId="89" borderId="36" applyNumberFormat="0" applyProtection="0">
      <alignment horizontal="right" vertical="center"/>
    </xf>
    <xf numFmtId="4" fontId="88" fillId="0" borderId="54" applyNumberFormat="0" applyProtection="0">
      <alignment horizontal="right" vertical="center"/>
    </xf>
    <xf numFmtId="0" fontId="26" fillId="0" borderId="0"/>
    <xf numFmtId="0" fontId="26" fillId="0" borderId="0"/>
    <xf numFmtId="0" fontId="26" fillId="0" borderId="0"/>
    <xf numFmtId="4" fontId="88" fillId="0" borderId="54" applyNumberFormat="0" applyProtection="0">
      <alignment horizontal="right" vertical="center"/>
    </xf>
    <xf numFmtId="0" fontId="26" fillId="0" borderId="0"/>
    <xf numFmtId="0" fontId="26" fillId="0" borderId="0"/>
    <xf numFmtId="4" fontId="129" fillId="0" borderId="1" applyNumberFormat="0" applyProtection="0">
      <alignment horizontal="right" vertical="center" wrapText="1"/>
    </xf>
    <xf numFmtId="0" fontId="26" fillId="0" borderId="0"/>
    <xf numFmtId="0" fontId="26" fillId="0" borderId="0"/>
    <xf numFmtId="0" fontId="26" fillId="0" borderId="0"/>
    <xf numFmtId="4" fontId="88" fillId="0" borderId="54" applyNumberFormat="0" applyProtection="0">
      <alignment horizontal="right" vertical="center"/>
    </xf>
    <xf numFmtId="4" fontId="76" fillId="89" borderId="36" applyNumberFormat="0" applyProtection="0">
      <alignment horizontal="right" vertical="center"/>
    </xf>
    <xf numFmtId="0" fontId="26" fillId="0" borderId="0"/>
    <xf numFmtId="0" fontId="26" fillId="0" borderId="0"/>
    <xf numFmtId="0" fontId="26" fillId="0" borderId="0"/>
    <xf numFmtId="4" fontId="88" fillId="0" borderId="54" applyNumberFormat="0" applyProtection="0">
      <alignment horizontal="right" vertical="center"/>
    </xf>
    <xf numFmtId="4" fontId="129" fillId="0" borderId="1" applyNumberFormat="0" applyProtection="0">
      <alignment horizontal="right" vertical="center" wrapText="1"/>
    </xf>
    <xf numFmtId="4" fontId="76" fillId="89" borderId="36" applyNumberFormat="0" applyProtection="0">
      <alignment horizontal="right" vertical="center"/>
    </xf>
    <xf numFmtId="0" fontId="26" fillId="0" borderId="0"/>
    <xf numFmtId="4" fontId="76" fillId="89" borderId="36" applyNumberFormat="0" applyProtection="0">
      <alignment horizontal="right" vertical="center"/>
    </xf>
    <xf numFmtId="0" fontId="26" fillId="0" borderId="0"/>
    <xf numFmtId="0" fontId="26" fillId="0" borderId="0"/>
    <xf numFmtId="4" fontId="76" fillId="90" borderId="37" applyNumberFormat="0" applyProtection="0">
      <alignment horizontal="right" vertical="center"/>
    </xf>
    <xf numFmtId="0" fontId="26" fillId="0" borderId="0"/>
    <xf numFmtId="0" fontId="26" fillId="0" borderId="0"/>
    <xf numFmtId="0" fontId="26" fillId="0" borderId="0"/>
    <xf numFmtId="0" fontId="26" fillId="0" borderId="0"/>
    <xf numFmtId="4" fontId="177" fillId="76" borderId="54" applyNumberFormat="0" applyProtection="0">
      <alignment horizontal="right" vertical="center"/>
    </xf>
    <xf numFmtId="4" fontId="177" fillId="76" borderId="54" applyNumberFormat="0" applyProtection="0">
      <alignment horizontal="right" vertical="center"/>
    </xf>
    <xf numFmtId="0" fontId="26" fillId="0" borderId="0"/>
    <xf numFmtId="0" fontId="26" fillId="0" borderId="0"/>
    <xf numFmtId="0" fontId="26" fillId="0" borderId="0"/>
    <xf numFmtId="4" fontId="126" fillId="90" borderId="37" applyNumberFormat="0" applyProtection="0">
      <alignment horizontal="right" vertical="center"/>
    </xf>
    <xf numFmtId="4" fontId="126" fillId="89" borderId="36" applyNumberFormat="0" applyProtection="0">
      <alignment horizontal="right" vertical="center"/>
    </xf>
    <xf numFmtId="0" fontId="26" fillId="0" borderId="0"/>
    <xf numFmtId="0" fontId="26" fillId="0" borderId="0"/>
    <xf numFmtId="4" fontId="126" fillId="89" borderId="36" applyNumberFormat="0" applyProtection="0">
      <alignment horizontal="right" vertical="center"/>
    </xf>
    <xf numFmtId="4" fontId="126" fillId="90" borderId="37" applyNumberFormat="0" applyProtection="0">
      <alignment horizontal="right" vertical="center"/>
    </xf>
    <xf numFmtId="0" fontId="26" fillId="0" borderId="0"/>
    <xf numFmtId="0" fontId="26" fillId="0" borderId="0"/>
    <xf numFmtId="4" fontId="130" fillId="80" borderId="38">
      <alignment vertical="center"/>
    </xf>
    <xf numFmtId="0" fontId="26" fillId="0" borderId="0"/>
    <xf numFmtId="0" fontId="26" fillId="0" borderId="0"/>
    <xf numFmtId="0" fontId="26" fillId="0" borderId="0"/>
    <xf numFmtId="4" fontId="131" fillId="80" borderId="38">
      <alignment vertical="center"/>
    </xf>
    <xf numFmtId="0" fontId="26" fillId="0" borderId="0"/>
    <xf numFmtId="0" fontId="26" fillId="0" borderId="0"/>
    <xf numFmtId="0" fontId="26" fillId="0" borderId="0"/>
    <xf numFmtId="4" fontId="130" fillId="81" borderId="38">
      <alignment vertical="center"/>
    </xf>
    <xf numFmtId="0" fontId="26" fillId="0" borderId="0"/>
    <xf numFmtId="0" fontId="26" fillId="0" borderId="0"/>
    <xf numFmtId="0" fontId="26" fillId="0" borderId="0"/>
    <xf numFmtId="4" fontId="131" fillId="91" borderId="38">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4" fontId="88" fillId="53" borderId="54" applyNumberFormat="0" applyProtection="0">
      <alignment horizontal="left" vertical="center" indent="1"/>
    </xf>
    <xf numFmtId="0" fontId="26" fillId="0" borderId="0"/>
    <xf numFmtId="0" fontId="26" fillId="0" borderId="0"/>
    <xf numFmtId="0" fontId="26" fillId="0" borderId="0"/>
    <xf numFmtId="4" fontId="88" fillId="53" borderId="54" applyNumberFormat="0" applyProtection="0">
      <alignment horizontal="left" vertical="center" indent="1"/>
    </xf>
    <xf numFmtId="0" fontId="26" fillId="0" borderId="0"/>
    <xf numFmtId="0" fontId="26" fillId="0" borderId="0"/>
    <xf numFmtId="4" fontId="129" fillId="0" borderId="1" applyNumberFormat="0" applyProtection="0">
      <alignment horizontal="left" vertical="center" indent="1"/>
    </xf>
    <xf numFmtId="0" fontId="26" fillId="0" borderId="0"/>
    <xf numFmtId="0" fontId="26" fillId="0" borderId="0"/>
    <xf numFmtId="0" fontId="26" fillId="0" borderId="0"/>
    <xf numFmtId="4" fontId="88" fillId="53" borderId="54" applyNumberFormat="0" applyProtection="0">
      <alignment horizontal="left" vertical="center" indent="1"/>
    </xf>
    <xf numFmtId="4" fontId="88" fillId="53" borderId="54" applyNumberFormat="0" applyProtection="0">
      <alignment horizontal="left" vertical="center" indent="1"/>
    </xf>
    <xf numFmtId="0" fontId="26" fillId="0" borderId="0"/>
    <xf numFmtId="0" fontId="26" fillId="0" borderId="0"/>
    <xf numFmtId="0" fontId="26" fillId="0" borderId="0"/>
    <xf numFmtId="0" fontId="26" fillId="131" borderId="36" applyNumberFormat="0" applyProtection="0">
      <alignment horizontal="left" vertical="center" indent="1"/>
    </xf>
    <xf numFmtId="4" fontId="129" fillId="0" borderId="1" applyNumberFormat="0" applyProtection="0">
      <alignment horizontal="left" vertical="center" indent="1"/>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131" borderId="36" applyNumberFormat="0" applyProtection="0">
      <alignment horizontal="left" vertical="center" indent="1"/>
    </xf>
    <xf numFmtId="4" fontId="76" fillId="105" borderId="37"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0" borderId="0"/>
    <xf numFmtId="0" fontId="26" fillId="0" borderId="0"/>
    <xf numFmtId="0" fontId="121" fillId="92" borderId="1" applyNumberFormat="0" applyProtection="0">
      <alignment horizontal="center" vertical="top" wrapText="1"/>
    </xf>
    <xf numFmtId="0" fontId="26" fillId="0" borderId="0"/>
    <xf numFmtId="0" fontId="26" fillId="0" borderId="0"/>
    <xf numFmtId="0" fontId="26" fillId="0" borderId="0"/>
    <xf numFmtId="0" fontId="112" fillId="105" borderId="37" applyNumberFormat="0" applyProtection="0">
      <alignment horizontal="left" vertical="top" indent="1"/>
    </xf>
    <xf numFmtId="0" fontId="112" fillId="105" borderId="37" applyNumberFormat="0" applyProtection="0">
      <alignment horizontal="left" vertical="top" indent="1"/>
    </xf>
    <xf numFmtId="0" fontId="26" fillId="0" borderId="0"/>
    <xf numFmtId="0" fontId="26" fillId="0" borderId="0"/>
    <xf numFmtId="0" fontId="26" fillId="0" borderId="0"/>
    <xf numFmtId="0" fontId="26" fillId="131" borderId="36" applyNumberFormat="0" applyProtection="0">
      <alignment horizontal="left" vertical="center" indent="1"/>
    </xf>
    <xf numFmtId="0" fontId="121" fillId="92" borderId="1" applyNumberFormat="0" applyProtection="0">
      <alignment horizontal="center" vertical="top" wrapText="1"/>
    </xf>
    <xf numFmtId="0" fontId="26" fillId="131" borderId="36" applyNumberFormat="0" applyProtection="0">
      <alignment horizontal="left" vertical="center" indent="1"/>
    </xf>
    <xf numFmtId="0" fontId="26" fillId="131" borderId="36" applyNumberFormat="0" applyProtection="0">
      <alignment horizontal="left" vertical="center" indent="1"/>
    </xf>
    <xf numFmtId="0" fontId="26" fillId="0" borderId="0"/>
    <xf numFmtId="0" fontId="26" fillId="0" borderId="0"/>
    <xf numFmtId="0" fontId="26" fillId="131" borderId="36" applyNumberFormat="0" applyProtection="0">
      <alignment horizontal="left" vertical="center" indent="1"/>
    </xf>
    <xf numFmtId="0" fontId="76" fillId="105" borderId="37" applyNumberFormat="0" applyProtection="0">
      <alignment horizontal="left" vertical="top" indent="1"/>
    </xf>
    <xf numFmtId="0" fontId="26" fillId="131" borderId="36" applyNumberFormat="0" applyProtection="0">
      <alignment horizontal="left" vertical="center" indent="1"/>
    </xf>
    <xf numFmtId="0" fontId="26" fillId="0" borderId="0"/>
    <xf numFmtId="0" fontId="26" fillId="0" borderId="0"/>
    <xf numFmtId="4" fontId="132" fillId="76" borderId="39">
      <alignment vertical="center"/>
    </xf>
    <xf numFmtId="0" fontId="26" fillId="0" borderId="0"/>
    <xf numFmtId="0" fontId="26" fillId="0" borderId="0"/>
    <xf numFmtId="0" fontId="26" fillId="0" borderId="0"/>
    <xf numFmtId="4" fontId="133" fillId="76" borderId="39">
      <alignment vertical="center"/>
    </xf>
    <xf numFmtId="0" fontId="26" fillId="0" borderId="0"/>
    <xf numFmtId="0" fontId="26" fillId="0" borderId="0"/>
    <xf numFmtId="0" fontId="26" fillId="0" borderId="0"/>
    <xf numFmtId="4" fontId="118" fillId="80" borderId="39">
      <alignment vertical="center"/>
    </xf>
    <xf numFmtId="0" fontId="26" fillId="0" borderId="0"/>
    <xf numFmtId="0" fontId="26" fillId="0" borderId="0"/>
    <xf numFmtId="0" fontId="26" fillId="0" borderId="0"/>
    <xf numFmtId="4" fontId="119" fillId="80" borderId="39">
      <alignment vertical="center"/>
    </xf>
    <xf numFmtId="0" fontId="26" fillId="0" borderId="0"/>
    <xf numFmtId="0" fontId="26" fillId="0" borderId="0"/>
    <xf numFmtId="0" fontId="26" fillId="0" borderId="0"/>
    <xf numFmtId="4" fontId="118" fillId="81" borderId="38">
      <alignment vertical="center"/>
    </xf>
    <xf numFmtId="0" fontId="26" fillId="0" borderId="0"/>
    <xf numFmtId="0" fontId="26" fillId="0" borderId="0"/>
    <xf numFmtId="0" fontId="26" fillId="0" borderId="0"/>
    <xf numFmtId="4" fontId="119" fillId="81" borderId="38">
      <alignment vertical="center"/>
    </xf>
    <xf numFmtId="0" fontId="26" fillId="0" borderId="0"/>
    <xf numFmtId="0" fontId="26" fillId="0" borderId="0"/>
    <xf numFmtId="0" fontId="26" fillId="0" borderId="0"/>
    <xf numFmtId="4" fontId="134" fillId="75" borderId="39">
      <alignment horizontal="left" vertical="center" indent="1"/>
    </xf>
    <xf numFmtId="0" fontId="26" fillId="0" borderId="0"/>
    <xf numFmtId="0" fontId="26" fillId="0" borderId="0"/>
    <xf numFmtId="0" fontId="26" fillId="0" borderId="0"/>
    <xf numFmtId="0" fontId="26" fillId="0" borderId="0"/>
    <xf numFmtId="0" fontId="26" fillId="0" borderId="0"/>
    <xf numFmtId="4" fontId="179" fillId="140" borderId="64" applyNumberFormat="0" applyProtection="0">
      <alignment horizontal="left" vertical="center" indent="1"/>
    </xf>
    <xf numFmtId="4" fontId="179" fillId="140" borderId="64" applyNumberFormat="0" applyProtection="0">
      <alignment horizontal="left" vertical="center" indent="1"/>
    </xf>
    <xf numFmtId="0" fontId="26" fillId="0" borderId="0"/>
    <xf numFmtId="0" fontId="26" fillId="0" borderId="0"/>
    <xf numFmtId="0" fontId="26" fillId="0" borderId="0"/>
    <xf numFmtId="4" fontId="135" fillId="0" borderId="0" applyNumberFormat="0" applyProtection="0">
      <alignment vertical="center"/>
    </xf>
    <xf numFmtId="0" fontId="180" fillId="0" borderId="0"/>
    <xf numFmtId="0" fontId="26" fillId="0" borderId="0"/>
    <xf numFmtId="0" fontId="26" fillId="0" borderId="0"/>
    <xf numFmtId="0" fontId="180" fillId="0" borderId="0"/>
    <xf numFmtId="4" fontId="181" fillId="140" borderId="0" applyNumberFormat="0" applyProtection="0">
      <alignment horizontal="left" vertical="center" indent="1"/>
    </xf>
    <xf numFmtId="0" fontId="26" fillId="0" borderId="0"/>
    <xf numFmtId="0" fontId="26" fillId="0" borderId="0"/>
    <xf numFmtId="0" fontId="26" fillId="0" borderId="0"/>
    <xf numFmtId="0" fontId="26" fillId="0" borderId="0"/>
    <xf numFmtId="0" fontId="88" fillId="141" borderId="1"/>
    <xf numFmtId="0" fontId="88" fillId="141" borderId="1"/>
    <xf numFmtId="0" fontId="26" fillId="0" borderId="0"/>
    <xf numFmtId="0" fontId="26" fillId="0" borderId="0"/>
    <xf numFmtId="0" fontId="26" fillId="0" borderId="0"/>
    <xf numFmtId="0" fontId="88" fillId="141" borderId="1"/>
    <xf numFmtId="0" fontId="26" fillId="0" borderId="0"/>
    <xf numFmtId="0" fontId="26" fillId="0" borderId="0"/>
    <xf numFmtId="0" fontId="88" fillId="141" borderId="1"/>
    <xf numFmtId="0" fontId="88" fillId="141" borderId="1"/>
    <xf numFmtId="0" fontId="26" fillId="0" borderId="0"/>
    <xf numFmtId="0" fontId="26" fillId="0" borderId="0"/>
    <xf numFmtId="0" fontId="26" fillId="0" borderId="0"/>
    <xf numFmtId="0" fontId="26" fillId="0" borderId="0"/>
    <xf numFmtId="4" fontId="182" fillId="88" borderId="54" applyNumberFormat="0" applyProtection="0">
      <alignment horizontal="right" vertical="center"/>
    </xf>
    <xf numFmtId="4" fontId="182" fillId="88" borderId="54" applyNumberFormat="0" applyProtection="0">
      <alignment horizontal="right" vertical="center"/>
    </xf>
    <xf numFmtId="0" fontId="26" fillId="0" borderId="0"/>
    <xf numFmtId="0" fontId="26" fillId="0" borderId="0"/>
    <xf numFmtId="0" fontId="26" fillId="0" borderId="0"/>
    <xf numFmtId="4" fontId="136" fillId="0" borderId="37" applyNumberFormat="0" applyProtection="0">
      <alignment horizontal="right" vertical="center"/>
    </xf>
    <xf numFmtId="4" fontId="136" fillId="89" borderId="36" applyNumberFormat="0" applyProtection="0">
      <alignment horizontal="right" vertical="center"/>
    </xf>
    <xf numFmtId="0" fontId="26" fillId="0" borderId="0"/>
    <xf numFmtId="0" fontId="26" fillId="0" borderId="0"/>
    <xf numFmtId="4" fontId="136" fillId="89" borderId="36" applyNumberFormat="0" applyProtection="0">
      <alignment horizontal="right" vertical="center"/>
    </xf>
    <xf numFmtId="4" fontId="136" fillId="90" borderId="37" applyNumberFormat="0" applyProtection="0">
      <alignment horizontal="right" vertical="center"/>
    </xf>
    <xf numFmtId="0" fontId="26" fillId="0" borderId="0"/>
    <xf numFmtId="0" fontId="26" fillId="0" borderId="0"/>
    <xf numFmtId="1" fontId="26" fillId="0" borderId="2" applyFill="0" applyBorder="0">
      <alignment horizontal="center"/>
    </xf>
    <xf numFmtId="0" fontId="26" fillId="0" borderId="0"/>
    <xf numFmtId="0" fontId="26" fillId="0" borderId="0"/>
    <xf numFmtId="0" fontId="26" fillId="0" borderId="0"/>
    <xf numFmtId="0" fontId="137" fillId="93" borderId="0"/>
    <xf numFmtId="0" fontId="26" fillId="0" borderId="0"/>
    <xf numFmtId="0" fontId="26" fillId="0" borderId="0"/>
    <xf numFmtId="0" fontId="26" fillId="0" borderId="0"/>
    <xf numFmtId="49" fontId="138" fillId="93" borderId="0"/>
    <xf numFmtId="0" fontId="26" fillId="0" borderId="0"/>
    <xf numFmtId="0" fontId="26" fillId="0" borderId="0"/>
    <xf numFmtId="0" fontId="26" fillId="0" borderId="0"/>
    <xf numFmtId="49" fontId="139" fillId="93" borderId="69"/>
    <xf numFmtId="0" fontId="26" fillId="0" borderId="0"/>
    <xf numFmtId="0" fontId="26" fillId="0" borderId="0"/>
    <xf numFmtId="0" fontId="26" fillId="0" borderId="0"/>
    <xf numFmtId="49" fontId="139" fillId="93" borderId="0"/>
    <xf numFmtId="0" fontId="26" fillId="0" borderId="0"/>
    <xf numFmtId="0" fontId="26" fillId="0" borderId="0"/>
    <xf numFmtId="0" fontId="26" fillId="0" borderId="0"/>
    <xf numFmtId="0" fontId="137" fillId="76" borderId="69">
      <protection locked="0"/>
    </xf>
    <xf numFmtId="0" fontId="26" fillId="0" borderId="0"/>
    <xf numFmtId="0" fontId="26" fillId="0" borderId="0"/>
    <xf numFmtId="0" fontId="26" fillId="0" borderId="0"/>
    <xf numFmtId="0" fontId="137" fillId="93" borderId="0"/>
    <xf numFmtId="0" fontId="26" fillId="0" borderId="0"/>
    <xf numFmtId="0" fontId="26" fillId="0" borderId="0"/>
    <xf numFmtId="0" fontId="26" fillId="0" borderId="0"/>
    <xf numFmtId="0" fontId="140" fillId="94" borderId="0"/>
    <xf numFmtId="0" fontId="26" fillId="0" borderId="0"/>
    <xf numFmtId="0" fontId="26" fillId="0" borderId="0"/>
    <xf numFmtId="0" fontId="26" fillId="0" borderId="0"/>
    <xf numFmtId="0" fontId="140" fillId="95" borderId="0"/>
    <xf numFmtId="0" fontId="26" fillId="0" borderId="0"/>
    <xf numFmtId="0" fontId="26" fillId="0" borderId="0"/>
    <xf numFmtId="0" fontId="26" fillId="0" borderId="0"/>
    <xf numFmtId="0" fontId="140" fillId="96" borderId="0"/>
    <xf numFmtId="0" fontId="26" fillId="0" borderId="0"/>
    <xf numFmtId="0" fontId="26" fillId="0" borderId="0"/>
    <xf numFmtId="0" fontId="26" fillId="0" borderId="0"/>
    <xf numFmtId="0" fontId="26" fillId="0" borderId="0"/>
    <xf numFmtId="0" fontId="141" fillId="0" borderId="0" applyNumberFormat="0" applyFill="0" applyBorder="0" applyAlignment="0" applyProtection="0"/>
    <xf numFmtId="0" fontId="141" fillId="0" borderId="0" applyNumberFormat="0" applyFill="0" applyBorder="0" applyAlignment="0" applyProtection="0"/>
    <xf numFmtId="0" fontId="26" fillId="0" borderId="0"/>
    <xf numFmtId="0" fontId="26" fillId="0" borderId="0"/>
    <xf numFmtId="200" fontId="142" fillId="0" borderId="50">
      <alignment horizontal="center"/>
    </xf>
    <xf numFmtId="0" fontId="26" fillId="0" borderId="0"/>
    <xf numFmtId="0" fontId="26" fillId="0" borderId="0"/>
    <xf numFmtId="0" fontId="26" fillId="0" borderId="0"/>
    <xf numFmtId="0" fontId="64" fillId="0" borderId="0"/>
    <xf numFmtId="0" fontId="26" fillId="0" borderId="0"/>
    <xf numFmtId="0" fontId="26" fillId="0" borderId="0"/>
    <xf numFmtId="0" fontId="26" fillId="0" borderId="0"/>
    <xf numFmtId="0" fontId="26" fillId="0" borderId="0"/>
    <xf numFmtId="0" fontId="183" fillId="0" borderId="0" applyNumberFormat="0" applyFill="0" applyBorder="0" applyProtection="0">
      <alignment vertical="center"/>
    </xf>
    <xf numFmtId="0" fontId="184" fillId="0" borderId="0" applyNumberFormat="0" applyFill="0" applyBorder="0" applyProtection="0">
      <alignment horizontal="center" wrapText="1"/>
    </xf>
    <xf numFmtId="0" fontId="184" fillId="0" borderId="0" applyNumberFormat="0" applyFill="0" applyBorder="0" applyProtection="0">
      <alignment horizontal="center" wrapText="1"/>
    </xf>
    <xf numFmtId="0" fontId="185"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26" fillId="0" borderId="0"/>
    <xf numFmtId="0" fontId="26" fillId="0" borderId="0"/>
    <xf numFmtId="0" fontId="143" fillId="0" borderId="0" applyNumberFormat="0" applyFont="0" applyFill="0" applyBorder="0" applyAlignment="0" applyProtection="0"/>
    <xf numFmtId="0" fontId="26" fillId="0" borderId="0"/>
    <xf numFmtId="208" fontId="184" fillId="0" borderId="0" applyFill="0" applyBorder="0" applyProtection="0">
      <alignment horizontal="center"/>
    </xf>
    <xf numFmtId="208" fontId="184" fillId="0" borderId="0" applyFill="0" applyBorder="0" applyProtection="0">
      <alignment horizontal="center"/>
    </xf>
    <xf numFmtId="0" fontId="26" fillId="0" borderId="0"/>
    <xf numFmtId="208" fontId="186" fillId="0" borderId="0" applyFill="0" applyBorder="0" applyProtection="0">
      <alignment horizontal="center"/>
    </xf>
    <xf numFmtId="0" fontId="26" fillId="0" borderId="0"/>
    <xf numFmtId="0" fontId="26" fillId="0" borderId="0"/>
    <xf numFmtId="210" fontId="26" fillId="0" borderId="0" applyFill="0" applyBorder="0" applyAlignment="0" applyProtection="0">
      <alignment wrapText="1"/>
    </xf>
    <xf numFmtId="208" fontId="186" fillId="0" borderId="0" applyFill="0" applyBorder="0" applyProtection="0">
      <alignment horizontal="center"/>
    </xf>
    <xf numFmtId="0" fontId="26" fillId="0" borderId="0"/>
    <xf numFmtId="217" fontId="184" fillId="0" borderId="0" applyFill="0" applyBorder="0" applyProtection="0">
      <alignment horizontal="center"/>
    </xf>
    <xf numFmtId="217" fontId="184" fillId="0" borderId="0" applyFill="0" applyBorder="0" applyProtection="0">
      <alignment horizontal="center"/>
    </xf>
    <xf numFmtId="0" fontId="26" fillId="0" borderId="0"/>
    <xf numFmtId="41" fontId="30" fillId="0" borderId="0" applyFont="0" applyFill="0" applyBorder="0" applyAlignment="0" applyProtection="0"/>
    <xf numFmtId="0" fontId="26" fillId="0" borderId="0"/>
    <xf numFmtId="0" fontId="26" fillId="0" borderId="0"/>
    <xf numFmtId="217" fontId="186" fillId="0" borderId="0" applyFill="0" applyBorder="0" applyProtection="0">
      <alignment horizontal="center"/>
    </xf>
    <xf numFmtId="217" fontId="186" fillId="0" borderId="0" applyFill="0" applyBorder="0" applyProtection="0">
      <alignment horizontal="center"/>
    </xf>
    <xf numFmtId="0" fontId="186" fillId="0" borderId="0" applyNumberFormat="0" applyFill="0" applyBorder="0" applyProtection="0">
      <alignment wrapText="1"/>
    </xf>
    <xf numFmtId="0" fontId="186" fillId="0" borderId="0" applyNumberFormat="0" applyFill="0" applyBorder="0" applyProtection="0">
      <alignment wrapText="1"/>
    </xf>
    <xf numFmtId="0" fontId="186" fillId="0" borderId="1" applyNumberFormat="0" applyFill="0" applyProtection="0">
      <alignment wrapText="1"/>
    </xf>
    <xf numFmtId="0" fontId="186" fillId="0" borderId="1" applyNumberFormat="0" applyFill="0" applyProtection="0">
      <alignment wrapText="1"/>
    </xf>
    <xf numFmtId="0" fontId="186" fillId="0" borderId="0" applyNumberFormat="0" applyFill="0" applyBorder="0" applyAlignment="0" applyProtection="0"/>
    <xf numFmtId="0" fontId="186" fillId="0" borderId="0" applyNumberFormat="0" applyFill="0" applyBorder="0" applyAlignment="0" applyProtection="0"/>
    <xf numFmtId="0" fontId="26" fillId="0" borderId="51" applyNumberFormat="0" applyFont="0" applyFill="0" applyAlignment="0" applyProtection="0"/>
    <xf numFmtId="0" fontId="26" fillId="0" borderId="51" applyNumberFormat="0" applyFont="0" applyFill="0" applyAlignment="0" applyProtection="0"/>
    <xf numFmtId="0" fontId="26" fillId="0" borderId="51" applyNumberFormat="0" applyFont="0" applyFill="0" applyAlignment="0" applyProtection="0"/>
    <xf numFmtId="0" fontId="26" fillId="0" borderId="51" applyNumberFormat="0" applyFont="0" applyFill="0" applyAlignment="0" applyProtection="0"/>
    <xf numFmtId="0" fontId="26" fillId="0" borderId="0"/>
    <xf numFmtId="0" fontId="26" fillId="0" borderId="3" applyNumberFormat="0" applyFont="0" applyFill="0" applyAlignment="0" applyProtection="0"/>
    <xf numFmtId="0" fontId="26" fillId="0" borderId="3" applyNumberFormat="0" applyFont="0" applyFill="0" applyAlignment="0" applyProtection="0"/>
    <xf numFmtId="0" fontId="26" fillId="0" borderId="0"/>
    <xf numFmtId="0" fontId="26" fillId="0" borderId="3" applyNumberFormat="0" applyFont="0" applyFill="0" applyAlignment="0" applyProtection="0"/>
    <xf numFmtId="0" fontId="26" fillId="0" borderId="0"/>
    <xf numFmtId="0" fontId="34" fillId="0" borderId="0" applyNumberFormat="0" applyFill="0" applyBorder="0">
      <alignment horizontal="center" wrapText="1"/>
    </xf>
    <xf numFmtId="0" fontId="26" fillId="0" borderId="3" applyNumberFormat="0" applyFont="0" applyFill="0" applyAlignment="0" applyProtection="0"/>
    <xf numFmtId="0" fontId="26" fillId="0" borderId="0"/>
    <xf numFmtId="0" fontId="26" fillId="0" borderId="0"/>
    <xf numFmtId="0" fontId="26" fillId="0" borderId="49" applyNumberFormat="0" applyFont="0" applyFill="0" applyAlignment="0" applyProtection="0"/>
    <xf numFmtId="0" fontId="26" fillId="0" borderId="49" applyNumberFormat="0" applyFont="0" applyFill="0" applyAlignment="0" applyProtection="0"/>
    <xf numFmtId="0" fontId="26" fillId="0" borderId="0"/>
    <xf numFmtId="0" fontId="26" fillId="0" borderId="49" applyNumberFormat="0" applyFont="0" applyFill="0" applyAlignment="0" applyProtection="0"/>
    <xf numFmtId="0" fontId="26" fillId="0" borderId="0"/>
    <xf numFmtId="0" fontId="34" fillId="0" borderId="0" applyNumberFormat="0" applyFill="0" applyBorder="0">
      <alignment horizontal="center" wrapText="1"/>
    </xf>
    <xf numFmtId="0" fontId="26" fillId="0" borderId="49" applyNumberFormat="0" applyFont="0" applyFill="0" applyAlignment="0" applyProtection="0"/>
    <xf numFmtId="0" fontId="26" fillId="0" borderId="0"/>
    <xf numFmtId="0" fontId="26" fillId="0" borderId="10" applyNumberFormat="0" applyFont="0" applyFill="0" applyAlignment="0" applyProtection="0"/>
    <xf numFmtId="0" fontId="26" fillId="0" borderId="10" applyNumberFormat="0" applyFont="0" applyFill="0" applyAlignment="0" applyProtection="0"/>
    <xf numFmtId="0" fontId="26" fillId="0" borderId="10" applyNumberFormat="0" applyFont="0" applyFill="0" applyAlignment="0" applyProtection="0"/>
    <xf numFmtId="0" fontId="26" fillId="0" borderId="10" applyNumberFormat="0" applyFont="0" applyFill="0" applyAlignment="0" applyProtection="0"/>
    <xf numFmtId="0" fontId="26" fillId="0" borderId="48" applyNumberFormat="0" applyFont="0" applyFill="0" applyAlignment="0" applyProtection="0"/>
    <xf numFmtId="0" fontId="26" fillId="0" borderId="48" applyNumberFormat="0" applyFont="0" applyFill="0" applyAlignment="0" applyProtection="0"/>
    <xf numFmtId="0" fontId="26" fillId="0" borderId="48" applyNumberFormat="0" applyFont="0" applyFill="0" applyAlignment="0" applyProtection="0"/>
    <xf numFmtId="0" fontId="26" fillId="0" borderId="48" applyNumberFormat="0" applyFont="0" applyFill="0" applyAlignment="0" applyProtection="0"/>
    <xf numFmtId="0" fontId="26" fillId="0" borderId="53" applyNumberFormat="0" applyFont="0" applyFill="0" applyAlignment="0" applyProtection="0"/>
    <xf numFmtId="0" fontId="26" fillId="0" borderId="53" applyNumberFormat="0" applyFont="0" applyFill="0" applyAlignment="0" applyProtection="0"/>
    <xf numFmtId="0" fontId="26" fillId="0" borderId="53" applyNumberFormat="0" applyFont="0" applyFill="0" applyAlignment="0" applyProtection="0"/>
    <xf numFmtId="0" fontId="26" fillId="0" borderId="53" applyNumberFormat="0" applyFont="0" applyFill="0" applyAlignment="0" applyProtection="0"/>
    <xf numFmtId="0" fontId="26" fillId="0" borderId="50" applyNumberFormat="0" applyFont="0" applyFill="0" applyAlignment="0" applyProtection="0"/>
    <xf numFmtId="0" fontId="26" fillId="0" borderId="50" applyNumberFormat="0" applyFont="0" applyFill="0" applyAlignment="0" applyProtection="0"/>
    <xf numFmtId="0" fontId="26" fillId="0" borderId="50" applyNumberFormat="0" applyFont="0" applyFill="0" applyAlignment="0" applyProtection="0"/>
    <xf numFmtId="0" fontId="26" fillId="0" borderId="50" applyNumberFormat="0" applyFont="0" applyFill="0" applyAlignment="0" applyProtection="0"/>
    <xf numFmtId="0" fontId="26" fillId="0" borderId="52" applyNumberFormat="0" applyFont="0" applyFill="0" applyAlignment="0" applyProtection="0"/>
    <xf numFmtId="0" fontId="26" fillId="0" borderId="52" applyNumberFormat="0" applyFont="0" applyFill="0" applyAlignment="0" applyProtection="0"/>
    <xf numFmtId="0" fontId="26" fillId="0" borderId="52" applyNumberFormat="0" applyFont="0" applyFill="0" applyAlignment="0" applyProtection="0"/>
    <xf numFmtId="0" fontId="26" fillId="0" borderId="52" applyNumberFormat="0" applyFont="0" applyFill="0" applyAlignment="0" applyProtection="0"/>
    <xf numFmtId="0" fontId="26" fillId="0" borderId="0"/>
    <xf numFmtId="49" fontId="38" fillId="0" borderId="0" applyFont="0" applyFill="0" applyBorder="0" applyAlignment="0" applyProtection="0"/>
    <xf numFmtId="0" fontId="26" fillId="0" borderId="0"/>
    <xf numFmtId="0" fontId="26" fillId="0" borderId="0"/>
    <xf numFmtId="0" fontId="26" fillId="0" borderId="0"/>
    <xf numFmtId="211" fontId="38" fillId="0" borderId="0" applyFont="0" applyFill="0" applyBorder="0" applyAlignment="0" applyProtection="0"/>
    <xf numFmtId="0" fontId="26" fillId="0" borderId="0"/>
    <xf numFmtId="0" fontId="26" fillId="0" borderId="0"/>
    <xf numFmtId="0" fontId="26" fillId="0" borderId="0"/>
    <xf numFmtId="212" fontId="30" fillId="0" borderId="0" applyFont="0" applyFill="0" applyBorder="0" applyAlignment="0" applyProtection="0"/>
    <xf numFmtId="0" fontId="26" fillId="0" borderId="0"/>
    <xf numFmtId="0" fontId="26" fillId="0" borderId="0"/>
    <xf numFmtId="0" fontId="26" fillId="0" borderId="0"/>
    <xf numFmtId="0" fontId="141" fillId="0" borderId="0" applyNumberFormat="0" applyFill="0" applyBorder="0" applyAlignment="0" applyProtection="0"/>
    <xf numFmtId="0" fontId="26" fillId="0" borderId="0"/>
    <xf numFmtId="0" fontId="26" fillId="0" borderId="0"/>
    <xf numFmtId="0" fontId="26" fillId="0" borderId="0"/>
    <xf numFmtId="0" fontId="146" fillId="0" borderId="0" applyNumberFormat="0" applyFill="0" applyBorder="0" applyAlignment="0" applyProtection="0"/>
    <xf numFmtId="0" fontId="146" fillId="0" borderId="0" applyNumberFormat="0" applyFill="0" applyBorder="0" applyAlignment="0" applyProtection="0"/>
    <xf numFmtId="0" fontId="26" fillId="0" borderId="0"/>
    <xf numFmtId="0" fontId="26" fillId="0" borderId="0"/>
    <xf numFmtId="0" fontId="26" fillId="0" borderId="0"/>
    <xf numFmtId="0" fontId="141" fillId="0" borderId="0" applyNumberFormat="0" applyFill="0" applyBorder="0" applyAlignment="0" applyProtection="0"/>
    <xf numFmtId="0" fontId="157" fillId="0" borderId="0" applyNumberFormat="0" applyFill="0" applyBorder="0" applyAlignment="0" applyProtection="0"/>
    <xf numFmtId="0" fontId="26" fillId="0" borderId="0"/>
    <xf numFmtId="0" fontId="26" fillId="0" borderId="0"/>
    <xf numFmtId="0" fontId="141" fillId="0" borderId="0" applyNumberFormat="0" applyFill="0" applyBorder="0" applyAlignment="0" applyProtection="0"/>
    <xf numFmtId="0" fontId="26" fillId="0" borderId="0"/>
    <xf numFmtId="0" fontId="26" fillId="0" borderId="0"/>
    <xf numFmtId="0" fontId="26" fillId="0" borderId="0"/>
    <xf numFmtId="0" fontId="141" fillId="0" borderId="0" applyNumberFormat="0" applyFill="0" applyBorder="0" applyAlignment="0" applyProtection="0"/>
    <xf numFmtId="0" fontId="26" fillId="0" borderId="0"/>
    <xf numFmtId="0" fontId="26" fillId="0" borderId="0"/>
    <xf numFmtId="0" fontId="26" fillId="0" borderId="0"/>
    <xf numFmtId="0" fontId="141" fillId="0" borderId="0" applyNumberFormat="0" applyFill="0" applyBorder="0" applyAlignment="0" applyProtection="0"/>
    <xf numFmtId="0" fontId="26" fillId="0" borderId="0"/>
    <xf numFmtId="0" fontId="26" fillId="0" borderId="0"/>
    <xf numFmtId="0" fontId="26" fillId="0" borderId="0"/>
    <xf numFmtId="0" fontId="141"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157" fillId="0" borderId="0" applyNumberFormat="0" applyFill="0" applyBorder="0" applyAlignment="0" applyProtection="0"/>
    <xf numFmtId="0" fontId="26" fillId="0" borderId="0"/>
    <xf numFmtId="0" fontId="26" fillId="0" borderId="0"/>
    <xf numFmtId="0" fontId="26" fillId="0" borderId="42" applyNumberFormat="0" applyFill="0" applyBorder="0" applyAlignment="0" applyProtection="0"/>
    <xf numFmtId="0" fontId="26" fillId="0" borderId="0"/>
    <xf numFmtId="0" fontId="26" fillId="0" borderId="42" applyNumberFormat="0" applyFill="0" applyBorder="0" applyAlignment="0" applyProtection="0"/>
    <xf numFmtId="0" fontId="147" fillId="0" borderId="70" applyNumberFormat="0" applyFill="0" applyAlignment="0" applyProtection="0"/>
    <xf numFmtId="0" fontId="26" fillId="0" borderId="0"/>
    <xf numFmtId="0" fontId="26" fillId="0" borderId="0"/>
    <xf numFmtId="0" fontId="147" fillId="0" borderId="71" applyNumberFormat="0" applyFill="0" applyAlignment="0" applyProtection="0"/>
    <xf numFmtId="0" fontId="26" fillId="0" borderId="0"/>
    <xf numFmtId="0" fontId="147" fillId="0" borderId="70" applyNumberFormat="0" applyFill="0" applyAlignment="0" applyProtection="0"/>
    <xf numFmtId="0" fontId="147" fillId="0" borderId="71" applyNumberFormat="0" applyFill="0" applyAlignment="0" applyProtection="0"/>
    <xf numFmtId="0" fontId="26" fillId="0" borderId="0"/>
    <xf numFmtId="0" fontId="26" fillId="0" borderId="42" applyNumberFormat="0" applyFill="0" applyBorder="0" applyAlignment="0" applyProtection="0"/>
    <xf numFmtId="0" fontId="26" fillId="0" borderId="0"/>
    <xf numFmtId="0" fontId="147" fillId="0" borderId="71" applyNumberFormat="0" applyFill="0" applyAlignment="0" applyProtection="0"/>
    <xf numFmtId="0" fontId="26" fillId="0" borderId="0"/>
    <xf numFmtId="0" fontId="26" fillId="0" borderId="42" applyNumberFormat="0" applyFill="0" applyBorder="0" applyAlignment="0" applyProtection="0"/>
    <xf numFmtId="0" fontId="26" fillId="0" borderId="0"/>
    <xf numFmtId="0" fontId="26" fillId="0" borderId="0"/>
    <xf numFmtId="198" fontId="26" fillId="0" borderId="46">
      <protection locked="0"/>
    </xf>
    <xf numFmtId="0" fontId="61" fillId="0" borderId="19" applyNumberFormat="0" applyFill="0" applyAlignment="0" applyProtection="0"/>
    <xf numFmtId="0" fontId="26" fillId="0" borderId="0"/>
    <xf numFmtId="0" fontId="26" fillId="0" borderId="0"/>
    <xf numFmtId="198" fontId="26" fillId="0" borderId="46">
      <protection locked="0"/>
    </xf>
    <xf numFmtId="0" fontId="26" fillId="0" borderId="0"/>
    <xf numFmtId="0" fontId="26" fillId="0" borderId="0"/>
    <xf numFmtId="0" fontId="26" fillId="0" borderId="0"/>
    <xf numFmtId="198" fontId="26" fillId="0" borderId="46">
      <protection locked="0"/>
    </xf>
    <xf numFmtId="0" fontId="26" fillId="0" borderId="0"/>
    <xf numFmtId="0" fontId="26" fillId="0" borderId="0"/>
    <xf numFmtId="0" fontId="26" fillId="0" borderId="0"/>
    <xf numFmtId="198" fontId="26" fillId="0" borderId="46">
      <protection locked="0"/>
    </xf>
    <xf numFmtId="0" fontId="26" fillId="0" borderId="0"/>
    <xf numFmtId="0" fontId="26" fillId="0" borderId="0"/>
    <xf numFmtId="0" fontId="26" fillId="0" borderId="0"/>
    <xf numFmtId="198" fontId="26" fillId="0" borderId="46">
      <protection locked="0"/>
    </xf>
    <xf numFmtId="0" fontId="26" fillId="0" borderId="0"/>
    <xf numFmtId="0" fontId="26" fillId="0" borderId="0"/>
    <xf numFmtId="0" fontId="26" fillId="0" borderId="0"/>
    <xf numFmtId="0" fontId="26" fillId="0" borderId="0"/>
    <xf numFmtId="0" fontId="26" fillId="0" borderId="0"/>
    <xf numFmtId="0" fontId="61" fillId="0" borderId="19" applyNumberFormat="0" applyFill="0" applyAlignment="0" applyProtection="0"/>
    <xf numFmtId="0" fontId="26" fillId="0" borderId="0"/>
    <xf numFmtId="0" fontId="26" fillId="0" borderId="0"/>
    <xf numFmtId="37" fontId="88" fillId="78" borderId="0" applyNumberFormat="0" applyBorder="0" applyAlignment="0" applyProtection="0"/>
    <xf numFmtId="0" fontId="26" fillId="0" borderId="0"/>
    <xf numFmtId="0" fontId="26" fillId="0" borderId="0"/>
    <xf numFmtId="0" fontId="26" fillId="0" borderId="0"/>
    <xf numFmtId="37" fontId="88" fillId="78" borderId="0" applyNumberFormat="0" applyBorder="0" applyAlignment="0" applyProtection="0"/>
    <xf numFmtId="0" fontId="26" fillId="0" borderId="0"/>
    <xf numFmtId="0" fontId="26" fillId="0" borderId="0"/>
    <xf numFmtId="0" fontId="26" fillId="0" borderId="0"/>
    <xf numFmtId="37" fontId="88" fillId="0" borderId="0"/>
    <xf numFmtId="0" fontId="26" fillId="0" borderId="0"/>
    <xf numFmtId="0" fontId="26" fillId="0" borderId="0"/>
    <xf numFmtId="3" fontId="148" fillId="0" borderId="32" applyProtection="0"/>
    <xf numFmtId="0" fontId="26" fillId="0" borderId="0"/>
    <xf numFmtId="0" fontId="26" fillId="0" borderId="0"/>
    <xf numFmtId="170" fontId="149" fillId="0" borderId="0" applyFont="0" applyFill="0" applyBorder="0" applyAlignment="0" applyProtection="0"/>
    <xf numFmtId="0" fontId="26" fillId="0" borderId="0"/>
    <xf numFmtId="0" fontId="26" fillId="0" borderId="0"/>
    <xf numFmtId="0" fontId="26" fillId="0" borderId="0"/>
    <xf numFmtId="213" fontId="89" fillId="0" borderId="0" applyFont="0" applyFill="0" applyBorder="0" applyAlignment="0" applyProtection="0"/>
    <xf numFmtId="0" fontId="26" fillId="0" borderId="0"/>
    <xf numFmtId="0" fontId="26" fillId="0" borderId="0"/>
    <xf numFmtId="0" fontId="26" fillId="0" borderId="0"/>
    <xf numFmtId="214" fontId="89" fillId="0" borderId="0" applyFont="0" applyFill="0" applyBorder="0" applyAlignment="0" applyProtection="0"/>
    <xf numFmtId="0" fontId="26" fillId="0" borderId="0"/>
    <xf numFmtId="0" fontId="26" fillId="0" borderId="0"/>
    <xf numFmtId="0" fontId="26" fillId="0" borderId="0"/>
    <xf numFmtId="215" fontId="89" fillId="0" borderId="0" applyFont="0" applyFill="0" applyBorder="0" applyAlignment="0" applyProtection="0"/>
    <xf numFmtId="0" fontId="26" fillId="0" borderId="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26" fillId="0" borderId="0"/>
    <xf numFmtId="0" fontId="187" fillId="0" borderId="0" applyNumberFormat="0" applyFill="0" applyBorder="0" applyAlignment="0" applyProtection="0"/>
    <xf numFmtId="0" fontId="150" fillId="0" borderId="0" applyNumberFormat="0" applyFill="0" applyBorder="0" applyAlignment="0" applyProtection="0"/>
    <xf numFmtId="0" fontId="26" fillId="0" borderId="0"/>
    <xf numFmtId="0" fontId="187" fillId="0" borderId="0" applyNumberFormat="0" applyFill="0" applyBorder="0" applyAlignment="0" applyProtection="0"/>
    <xf numFmtId="0" fontId="150" fillId="0" borderId="0" applyNumberFormat="0" applyFill="0" applyBorder="0" applyAlignment="0" applyProtection="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150" fillId="0" borderId="0" applyNumberFormat="0" applyFill="0" applyBorder="0" applyAlignment="0" applyProtection="0"/>
    <xf numFmtId="0" fontId="24" fillId="0" borderId="0" applyNumberFormat="0" applyFill="0" applyBorder="0" applyAlignment="0" applyProtection="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15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4" fillId="0" borderId="0" applyNumberFormat="0" applyFill="0" applyBorder="0" applyAlignment="0" applyProtection="0"/>
    <xf numFmtId="0" fontId="26" fillId="0" borderId="0"/>
    <xf numFmtId="0" fontId="26" fillId="0" borderId="0"/>
    <xf numFmtId="1" fontId="26" fillId="0" borderId="0" applyFont="0" applyFill="0" applyBorder="0">
      <alignment horizontal="center"/>
    </xf>
    <xf numFmtId="0" fontId="26" fillId="0" borderId="0"/>
    <xf numFmtId="0" fontId="26" fillId="0" borderId="0"/>
    <xf numFmtId="0" fontId="26" fillId="0" borderId="0"/>
    <xf numFmtId="0" fontId="152" fillId="0" borderId="0" applyFill="0" applyBorder="0" applyAlignment="0" applyProtection="0"/>
    <xf numFmtId="0" fontId="26" fillId="0" borderId="0"/>
    <xf numFmtId="0" fontId="26" fillId="0" borderId="0"/>
    <xf numFmtId="0" fontId="26" fillId="0" borderId="0"/>
    <xf numFmtId="0" fontId="153" fillId="0" borderId="0"/>
    <xf numFmtId="0" fontId="26" fillId="0" borderId="0"/>
    <xf numFmtId="0" fontId="26"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26" fillId="0" borderId="0" applyFont="0" applyFill="0" applyBorder="0" applyAlignment="0" applyProtection="0"/>
    <xf numFmtId="0" fontId="77" fillId="49" borderId="81" applyNumberFormat="0" applyAlignment="0" applyProtection="0"/>
    <xf numFmtId="0" fontId="78" fillId="122" borderId="81" applyNumberFormat="0" applyAlignment="0" applyProtection="0"/>
    <xf numFmtId="0" fontId="162" fillId="123" borderId="82" applyNumberFormat="0" applyAlignment="0" applyProtection="0"/>
    <xf numFmtId="0" fontId="77" fillId="49" borderId="81" applyNumberFormat="0" applyAlignment="0" applyProtection="0"/>
    <xf numFmtId="0" fontId="162" fillId="123" borderId="82" applyNumberFormat="0" applyAlignment="0" applyProtection="0"/>
    <xf numFmtId="0" fontId="162" fillId="123" borderId="82" applyNumberFormat="0" applyAlignment="0" applyProtection="0"/>
    <xf numFmtId="0" fontId="78" fillId="42" borderId="81" applyNumberFormat="0" applyAlignment="0" applyProtection="0"/>
    <xf numFmtId="0" fontId="78" fillId="42" borderId="81" applyNumberFormat="0" applyAlignment="0" applyProtection="0"/>
    <xf numFmtId="0" fontId="78" fillId="42" borderId="81" applyNumberFormat="0" applyAlignment="0" applyProtection="0"/>
    <xf numFmtId="0" fontId="78" fillId="42" borderId="81" applyNumberFormat="0" applyAlignment="0" applyProtection="0"/>
    <xf numFmtId="0" fontId="78" fillId="42" borderId="81" applyNumberFormat="0" applyAlignment="0" applyProtection="0"/>
    <xf numFmtId="0" fontId="78" fillId="42" borderId="81" applyNumberFormat="0" applyAlignment="0" applyProtection="0"/>
    <xf numFmtId="10" fontId="88" fillId="75" borderId="72" applyNumberFormat="0" applyBorder="0" applyAlignment="0" applyProtection="0"/>
    <xf numFmtId="0" fontId="101" fillId="44" borderId="81" applyNumberFormat="0" applyAlignment="0" applyProtection="0"/>
    <xf numFmtId="0" fontId="173" fillId="68" borderId="82" applyNumberFormat="0" applyAlignment="0" applyProtection="0"/>
    <xf numFmtId="0" fontId="101" fillId="44" borderId="81" applyNumberFormat="0" applyAlignment="0" applyProtection="0"/>
    <xf numFmtId="0" fontId="173" fillId="68" borderId="82" applyNumberFormat="0" applyAlignment="0" applyProtection="0"/>
    <xf numFmtId="0" fontId="173" fillId="68" borderId="82"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73" fillId="68" borderId="81" applyNumberFormat="0" applyAlignment="0" applyProtection="0"/>
    <xf numFmtId="0" fontId="101" fillId="44" borderId="81" applyNumberFormat="0" applyAlignment="0" applyProtection="0"/>
    <xf numFmtId="0" fontId="173" fillId="68"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101" fillId="44" borderId="81" applyNumberFormat="0" applyAlignment="0" applyProtection="0"/>
    <xf numFmtId="0" fontId="26" fillId="67" borderId="83" applyNumberFormat="0" applyFont="0" applyAlignment="0" applyProtection="0"/>
    <xf numFmtId="0" fontId="26" fillId="40" borderId="83" applyNumberFormat="0" applyFont="0" applyAlignment="0" applyProtection="0"/>
    <xf numFmtId="0" fontId="88" fillId="67" borderId="82" applyNumberFormat="0" applyFont="0" applyAlignment="0" applyProtection="0"/>
    <xf numFmtId="0" fontId="76" fillId="40" borderId="83" applyNumberFormat="0" applyFont="0" applyAlignment="0" applyProtection="0"/>
    <xf numFmtId="0" fontId="88" fillId="67" borderId="82" applyNumberFormat="0" applyFont="0" applyAlignment="0" applyProtection="0"/>
    <xf numFmtId="0" fontId="76" fillId="40" borderId="83" applyNumberFormat="0" applyFont="0" applyAlignment="0" applyProtection="0"/>
    <xf numFmtId="0" fontId="76" fillId="40" borderId="83" applyNumberFormat="0" applyFont="0" applyAlignment="0" applyProtection="0"/>
    <xf numFmtId="0" fontId="26" fillId="40" borderId="83" applyNumberFormat="0" applyFont="0" applyAlignment="0" applyProtection="0"/>
    <xf numFmtId="0" fontId="88" fillId="67" borderId="82" applyNumberFormat="0" applyFont="0" applyAlignment="0" applyProtection="0"/>
    <xf numFmtId="0" fontId="26" fillId="40" borderId="81" applyNumberFormat="0" applyFont="0" applyAlignment="0" applyProtection="0"/>
    <xf numFmtId="0" fontId="26" fillId="40" borderId="81" applyNumberFormat="0" applyFont="0" applyAlignment="0" applyProtection="0"/>
    <xf numFmtId="0" fontId="88" fillId="67" borderId="82" applyNumberFormat="0" applyFont="0" applyAlignment="0" applyProtection="0"/>
    <xf numFmtId="0" fontId="26" fillId="40" borderId="81" applyNumberFormat="0" applyFont="0" applyAlignment="0" applyProtection="0"/>
    <xf numFmtId="0" fontId="26" fillId="40" borderId="81" applyNumberFormat="0" applyFont="0" applyAlignment="0" applyProtection="0"/>
    <xf numFmtId="0" fontId="26" fillId="40" borderId="81" applyNumberFormat="0" applyFont="0" applyAlignment="0" applyProtection="0"/>
    <xf numFmtId="0" fontId="110" fillId="122" borderId="77" applyNumberFormat="0" applyAlignment="0" applyProtection="0"/>
    <xf numFmtId="0" fontId="110" fillId="123" borderId="77" applyNumberFormat="0" applyAlignment="0" applyProtection="0"/>
    <xf numFmtId="0" fontId="110" fillId="49" borderId="77" applyNumberFormat="0" applyAlignment="0" applyProtection="0"/>
    <xf numFmtId="0" fontId="110" fillId="123" borderId="77" applyNumberFormat="0" applyAlignment="0" applyProtection="0"/>
    <xf numFmtId="0" fontId="110" fillId="49" borderId="77" applyNumberFormat="0" applyAlignment="0" applyProtection="0"/>
    <xf numFmtId="0" fontId="110" fillId="49" borderId="77" applyNumberFormat="0" applyAlignment="0" applyProtection="0"/>
    <xf numFmtId="0" fontId="110" fillId="42" borderId="77" applyNumberFormat="0" applyAlignment="0" applyProtection="0"/>
    <xf numFmtId="0" fontId="110" fillId="42" borderId="77" applyNumberFormat="0" applyAlignment="0" applyProtection="0"/>
    <xf numFmtId="0" fontId="110" fillId="42" borderId="77" applyNumberFormat="0" applyAlignment="0" applyProtection="0"/>
    <xf numFmtId="0" fontId="110" fillId="42" borderId="77" applyNumberFormat="0" applyAlignment="0" applyProtection="0"/>
    <xf numFmtId="0" fontId="110" fillId="42" borderId="77" applyNumberFormat="0" applyAlignment="0" applyProtection="0"/>
    <xf numFmtId="0" fontId="113" fillId="0" borderId="21" applyNumberFormat="0" applyFill="0" applyBorder="0" applyAlignment="0" applyProtection="0">
      <protection hidden="1"/>
    </xf>
    <xf numFmtId="4" fontId="88" fillId="77" borderId="82" applyNumberFormat="0" applyProtection="0">
      <alignment vertical="center"/>
    </xf>
    <xf numFmtId="4" fontId="76" fillId="78" borderId="77" applyNumberFormat="0" applyProtection="0">
      <alignment vertical="center"/>
    </xf>
    <xf numFmtId="4" fontId="88" fillId="77" borderId="82" applyNumberFormat="0" applyProtection="0">
      <alignment vertical="center"/>
    </xf>
    <xf numFmtId="4" fontId="88" fillId="77" borderId="82" applyNumberFormat="0" applyProtection="0">
      <alignment vertical="center"/>
    </xf>
    <xf numFmtId="4" fontId="88" fillId="77" borderId="82" applyNumberFormat="0" applyProtection="0">
      <alignment vertical="center"/>
    </xf>
    <xf numFmtId="4" fontId="76" fillId="78" borderId="77" applyNumberFormat="0" applyProtection="0">
      <alignment vertical="center"/>
    </xf>
    <xf numFmtId="4" fontId="88" fillId="77" borderId="82" applyNumberFormat="0" applyProtection="0">
      <alignment vertical="center"/>
    </xf>
    <xf numFmtId="4" fontId="116" fillId="79" borderId="72" applyNumberFormat="0" applyProtection="0">
      <alignment horizontal="right" vertical="center" wrapText="1"/>
    </xf>
    <xf numFmtId="4" fontId="76" fillId="78" borderId="77" applyNumberFormat="0" applyProtection="0">
      <alignment vertical="center"/>
    </xf>
    <xf numFmtId="4" fontId="76" fillId="78" borderId="77" applyNumberFormat="0" applyProtection="0">
      <alignment vertical="center"/>
    </xf>
    <xf numFmtId="4" fontId="120" fillId="77" borderId="84" applyNumberFormat="0" applyProtection="0">
      <alignment vertical="center"/>
    </xf>
    <xf numFmtId="4" fontId="177" fillId="78" borderId="82" applyNumberFormat="0" applyProtection="0">
      <alignment vertical="center"/>
    </xf>
    <xf numFmtId="4" fontId="177" fillId="78" borderId="82" applyNumberFormat="0" applyProtection="0">
      <alignment vertical="center"/>
    </xf>
    <xf numFmtId="4" fontId="117" fillId="78" borderId="84" applyNumberFormat="0" applyProtection="0">
      <alignment vertical="center"/>
    </xf>
    <xf numFmtId="4" fontId="126" fillId="78" borderId="77" applyNumberFormat="0" applyProtection="0">
      <alignment vertical="center"/>
    </xf>
    <xf numFmtId="4" fontId="126" fillId="78" borderId="77" applyNumberFormat="0" applyProtection="0">
      <alignment vertical="center"/>
    </xf>
    <xf numFmtId="4" fontId="117" fillId="77" borderId="84" applyNumberFormat="0" applyProtection="0">
      <alignment vertical="center"/>
    </xf>
    <xf numFmtId="4" fontId="88" fillId="78" borderId="82" applyNumberFormat="0" applyProtection="0">
      <alignment horizontal="left" vertical="center" indent="1"/>
    </xf>
    <xf numFmtId="4" fontId="88" fillId="78" borderId="82" applyNumberFormat="0" applyProtection="0">
      <alignment horizontal="left" vertical="center" indent="1"/>
    </xf>
    <xf numFmtId="4" fontId="88" fillId="78" borderId="82" applyNumberFormat="0" applyProtection="0">
      <alignment horizontal="left" vertical="center" indent="1"/>
    </xf>
    <xf numFmtId="4" fontId="88" fillId="78" borderId="82" applyNumberFormat="0" applyProtection="0">
      <alignment horizontal="left" vertical="center" indent="1"/>
    </xf>
    <xf numFmtId="4" fontId="116" fillId="79" borderId="72" applyNumberFormat="0" applyProtection="0">
      <alignment horizontal="left" vertical="center" indent="1"/>
    </xf>
    <xf numFmtId="4" fontId="76" fillId="78" borderId="77" applyNumberFormat="0" applyProtection="0">
      <alignment horizontal="left" vertical="center" indent="1"/>
    </xf>
    <xf numFmtId="4" fontId="76" fillId="78" borderId="77" applyNumberFormat="0" applyProtection="0">
      <alignment horizontal="left" vertical="center" indent="1"/>
    </xf>
    <xf numFmtId="4" fontId="120" fillId="77" borderId="84" applyNumberFormat="0" applyProtection="0">
      <alignment horizontal="left" vertical="center" indent="1"/>
    </xf>
    <xf numFmtId="0" fontId="178" fillId="77" borderId="84" applyNumberFormat="0" applyProtection="0">
      <alignment horizontal="left" vertical="top" indent="1"/>
    </xf>
    <xf numFmtId="0" fontId="178" fillId="77" borderId="84" applyNumberFormat="0" applyProtection="0">
      <alignment horizontal="left" vertical="top" indent="1"/>
    </xf>
    <xf numFmtId="0" fontId="120" fillId="78" borderId="84" applyNumberFormat="0" applyProtection="0">
      <alignment horizontal="left" vertical="top" indent="1"/>
    </xf>
    <xf numFmtId="4" fontId="76" fillId="78" borderId="77" applyNumberFormat="0" applyProtection="0">
      <alignment horizontal="left" vertical="center" indent="1"/>
    </xf>
    <xf numFmtId="4" fontId="76" fillId="78" borderId="77" applyNumberFormat="0" applyProtection="0">
      <alignment horizontal="left" vertical="center" indent="1"/>
    </xf>
    <xf numFmtId="0" fontId="120" fillId="77" borderId="84" applyNumberFormat="0" applyProtection="0">
      <alignment horizontal="left" vertical="top" indent="1"/>
    </xf>
    <xf numFmtId="4" fontId="88" fillId="53" borderId="82" applyNumberFormat="0" applyProtection="0">
      <alignment horizontal="left" vertical="center" indent="1"/>
    </xf>
    <xf numFmtId="4" fontId="88" fillId="53" borderId="82" applyNumberFormat="0" applyProtection="0">
      <alignment horizontal="left" vertical="center" indent="1"/>
    </xf>
    <xf numFmtId="4" fontId="121" fillId="82" borderId="72" applyNumberFormat="0" applyProtection="0">
      <alignment horizontal="left" vertical="center"/>
    </xf>
    <xf numFmtId="4" fontId="88" fillId="53" borderId="82" applyNumberFormat="0" applyProtection="0">
      <alignment horizontal="left" vertical="center" indent="1"/>
    </xf>
    <xf numFmtId="4" fontId="88" fillId="53" borderId="82" applyNumberFormat="0" applyProtection="0">
      <alignment horizontal="left" vertical="center" indent="1"/>
    </xf>
    <xf numFmtId="0" fontId="26" fillId="131" borderId="77" applyNumberFormat="0" applyProtection="0">
      <alignment horizontal="left" vertical="center" indent="1"/>
    </xf>
    <xf numFmtId="4" fontId="121" fillId="82" borderId="72" applyNumberFormat="0" applyProtection="0">
      <alignment horizontal="left" vertical="center"/>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4" fontId="88" fillId="37" borderId="82" applyNumberFormat="0" applyProtection="0">
      <alignment horizontal="right" vertical="center"/>
    </xf>
    <xf numFmtId="4" fontId="88" fillId="37" borderId="82" applyNumberFormat="0" applyProtection="0">
      <alignment horizontal="right" vertical="center"/>
    </xf>
    <xf numFmtId="4" fontId="88" fillId="37" borderId="82" applyNumberFormat="0" applyProtection="0">
      <alignment horizontal="right" vertical="center"/>
    </xf>
    <xf numFmtId="4" fontId="88" fillId="37" borderId="82" applyNumberFormat="0" applyProtection="0">
      <alignment horizontal="right" vertical="center"/>
    </xf>
    <xf numFmtId="4" fontId="76" fillId="37" borderId="84" applyNumberFormat="0" applyProtection="0">
      <alignment horizontal="right" vertical="center"/>
    </xf>
    <xf numFmtId="4" fontId="76" fillId="99" borderId="77" applyNumberFormat="0" applyProtection="0">
      <alignment horizontal="right" vertical="center"/>
    </xf>
    <xf numFmtId="4" fontId="76" fillId="99" borderId="77" applyNumberFormat="0" applyProtection="0">
      <alignment horizontal="right" vertical="center"/>
    </xf>
    <xf numFmtId="4" fontId="76" fillId="37" borderId="84" applyNumberFormat="0" applyProtection="0">
      <alignment horizontal="right" vertical="center"/>
    </xf>
    <xf numFmtId="4" fontId="88" fillId="132" borderId="82" applyNumberFormat="0" applyProtection="0">
      <alignment horizontal="right" vertical="center"/>
    </xf>
    <xf numFmtId="4" fontId="88" fillId="132" borderId="82" applyNumberFormat="0" applyProtection="0">
      <alignment horizontal="right" vertical="center"/>
    </xf>
    <xf numFmtId="4" fontId="88" fillId="132" borderId="82" applyNumberFormat="0" applyProtection="0">
      <alignment horizontal="right" vertical="center"/>
    </xf>
    <xf numFmtId="4" fontId="88" fillId="132" borderId="82" applyNumberFormat="0" applyProtection="0">
      <alignment horizontal="right" vertical="center"/>
    </xf>
    <xf numFmtId="4" fontId="76" fillId="38" borderId="84" applyNumberFormat="0" applyProtection="0">
      <alignment horizontal="right" vertical="center"/>
    </xf>
    <xf numFmtId="4" fontId="76" fillId="133" borderId="77" applyNumberFormat="0" applyProtection="0">
      <alignment horizontal="right" vertical="center"/>
    </xf>
    <xf numFmtId="4" fontId="76" fillId="133" borderId="77" applyNumberFormat="0" applyProtection="0">
      <alignment horizontal="right" vertical="center"/>
    </xf>
    <xf numFmtId="4" fontId="76" fillId="38" borderId="84" applyNumberFormat="0" applyProtection="0">
      <alignment horizontal="right" vertical="center"/>
    </xf>
    <xf numFmtId="4" fontId="88" fillId="62" borderId="85" applyNumberFormat="0" applyProtection="0">
      <alignment horizontal="right" vertical="center"/>
    </xf>
    <xf numFmtId="4" fontId="88" fillId="62" borderId="85" applyNumberFormat="0" applyProtection="0">
      <alignment horizontal="right" vertical="center"/>
    </xf>
    <xf numFmtId="4" fontId="88" fillId="62" borderId="85" applyNumberFormat="0" applyProtection="0">
      <alignment horizontal="right" vertical="center"/>
    </xf>
    <xf numFmtId="4" fontId="88" fillId="62" borderId="85" applyNumberFormat="0" applyProtection="0">
      <alignment horizontal="right" vertical="center"/>
    </xf>
    <xf numFmtId="4" fontId="76" fillId="62" borderId="84" applyNumberFormat="0" applyProtection="0">
      <alignment horizontal="right" vertical="center"/>
    </xf>
    <xf numFmtId="4" fontId="76" fillId="91" borderId="77" applyNumberFormat="0" applyProtection="0">
      <alignment horizontal="right" vertical="center"/>
    </xf>
    <xf numFmtId="4" fontId="76" fillId="91" borderId="77" applyNumberFormat="0" applyProtection="0">
      <alignment horizontal="right" vertical="center"/>
    </xf>
    <xf numFmtId="4" fontId="76" fillId="62" borderId="84" applyNumberFormat="0" applyProtection="0">
      <alignment horizontal="right" vertical="center"/>
    </xf>
    <xf numFmtId="4" fontId="88" fillId="50" borderId="82" applyNumberFormat="0" applyProtection="0">
      <alignment horizontal="right" vertical="center"/>
    </xf>
    <xf numFmtId="4" fontId="88" fillId="50" borderId="82" applyNumberFormat="0" applyProtection="0">
      <alignment horizontal="right" vertical="center"/>
    </xf>
    <xf numFmtId="4" fontId="88" fillId="50" borderId="82" applyNumberFormat="0" applyProtection="0">
      <alignment horizontal="right" vertical="center"/>
    </xf>
    <xf numFmtId="4" fontId="88" fillId="50" borderId="82" applyNumberFormat="0" applyProtection="0">
      <alignment horizontal="right" vertical="center"/>
    </xf>
    <xf numFmtId="4" fontId="76" fillId="50" borderId="84" applyNumberFormat="0" applyProtection="0">
      <alignment horizontal="right" vertical="center"/>
    </xf>
    <xf numFmtId="4" fontId="76" fillId="96" borderId="77" applyNumberFormat="0" applyProtection="0">
      <alignment horizontal="right" vertical="center"/>
    </xf>
    <xf numFmtId="4" fontId="76" fillId="96" borderId="77" applyNumberFormat="0" applyProtection="0">
      <alignment horizontal="right" vertical="center"/>
    </xf>
    <xf numFmtId="4" fontId="76" fillId="50" borderId="84" applyNumberFormat="0" applyProtection="0">
      <alignment horizontal="right" vertical="center"/>
    </xf>
    <xf numFmtId="4" fontId="88" fillId="54" borderId="82" applyNumberFormat="0" applyProtection="0">
      <alignment horizontal="right" vertical="center"/>
    </xf>
    <xf numFmtId="4" fontId="88" fillId="54" borderId="82" applyNumberFormat="0" applyProtection="0">
      <alignment horizontal="right" vertical="center"/>
    </xf>
    <xf numFmtId="4" fontId="88" fillId="54" borderId="82" applyNumberFormat="0" applyProtection="0">
      <alignment horizontal="right" vertical="center"/>
    </xf>
    <xf numFmtId="4" fontId="88" fillId="54" borderId="82" applyNumberFormat="0" applyProtection="0">
      <alignment horizontal="right" vertical="center"/>
    </xf>
    <xf numFmtId="4" fontId="76" fillId="54" borderId="84" applyNumberFormat="0" applyProtection="0">
      <alignment horizontal="right" vertical="center"/>
    </xf>
    <xf numFmtId="4" fontId="76" fillId="134" borderId="77" applyNumberFormat="0" applyProtection="0">
      <alignment horizontal="right" vertical="center"/>
    </xf>
    <xf numFmtId="4" fontId="76" fillId="134" borderId="77" applyNumberFormat="0" applyProtection="0">
      <alignment horizontal="right" vertical="center"/>
    </xf>
    <xf numFmtId="4" fontId="76" fillId="54" borderId="84" applyNumberFormat="0" applyProtection="0">
      <alignment horizontal="right" vertical="center"/>
    </xf>
    <xf numFmtId="4" fontId="88" fillId="69" borderId="82" applyNumberFormat="0" applyProtection="0">
      <alignment horizontal="right" vertical="center"/>
    </xf>
    <xf numFmtId="4" fontId="88" fillId="69" borderId="82" applyNumberFormat="0" applyProtection="0">
      <alignment horizontal="right" vertical="center"/>
    </xf>
    <xf numFmtId="4" fontId="88" fillId="69" borderId="82" applyNumberFormat="0" applyProtection="0">
      <alignment horizontal="right" vertical="center"/>
    </xf>
    <xf numFmtId="4" fontId="88" fillId="69" borderId="82" applyNumberFormat="0" applyProtection="0">
      <alignment horizontal="right" vertical="center"/>
    </xf>
    <xf numFmtId="4" fontId="76" fillId="69" borderId="84" applyNumberFormat="0" applyProtection="0">
      <alignment horizontal="right" vertical="center"/>
    </xf>
    <xf numFmtId="4" fontId="76" fillId="100" borderId="77" applyNumberFormat="0" applyProtection="0">
      <alignment horizontal="right" vertical="center"/>
    </xf>
    <xf numFmtId="4" fontId="76" fillId="100" borderId="77" applyNumberFormat="0" applyProtection="0">
      <alignment horizontal="right" vertical="center"/>
    </xf>
    <xf numFmtId="4" fontId="76" fillId="69" borderId="84" applyNumberFormat="0" applyProtection="0">
      <alignment horizontal="right" vertical="center"/>
    </xf>
    <xf numFmtId="4" fontId="88" fillId="48" borderId="82" applyNumberFormat="0" applyProtection="0">
      <alignment horizontal="right" vertical="center"/>
    </xf>
    <xf numFmtId="4" fontId="88" fillId="48" borderId="82" applyNumberFormat="0" applyProtection="0">
      <alignment horizontal="right" vertical="center"/>
    </xf>
    <xf numFmtId="4" fontId="88" fillId="48" borderId="82" applyNumberFormat="0" applyProtection="0">
      <alignment horizontal="right" vertical="center"/>
    </xf>
    <xf numFmtId="4" fontId="88" fillId="48" borderId="82" applyNumberFormat="0" applyProtection="0">
      <alignment horizontal="right" vertical="center"/>
    </xf>
    <xf numFmtId="4" fontId="76" fillId="48" borderId="84" applyNumberFormat="0" applyProtection="0">
      <alignment horizontal="right" vertical="center"/>
    </xf>
    <xf numFmtId="4" fontId="76" fillId="135" borderId="77" applyNumberFormat="0" applyProtection="0">
      <alignment horizontal="right" vertical="center"/>
    </xf>
    <xf numFmtId="4" fontId="76" fillId="135" borderId="77" applyNumberFormat="0" applyProtection="0">
      <alignment horizontal="right" vertical="center"/>
    </xf>
    <xf numFmtId="4" fontId="76" fillId="48" borderId="84" applyNumberFormat="0" applyProtection="0">
      <alignment horizontal="right" vertical="center"/>
    </xf>
    <xf numFmtId="4" fontId="88" fillId="73" borderId="82" applyNumberFormat="0" applyProtection="0">
      <alignment horizontal="right" vertical="center"/>
    </xf>
    <xf numFmtId="4" fontId="88" fillId="73" borderId="82" applyNumberFormat="0" applyProtection="0">
      <alignment horizontal="right" vertical="center"/>
    </xf>
    <xf numFmtId="4" fontId="88" fillId="73" borderId="82" applyNumberFormat="0" applyProtection="0">
      <alignment horizontal="right" vertical="center"/>
    </xf>
    <xf numFmtId="4" fontId="88" fillId="73" borderId="82" applyNumberFormat="0" applyProtection="0">
      <alignment horizontal="right" vertical="center"/>
    </xf>
    <xf numFmtId="4" fontId="76" fillId="73" borderId="84" applyNumberFormat="0" applyProtection="0">
      <alignment horizontal="right" vertical="center"/>
    </xf>
    <xf numFmtId="4" fontId="76" fillId="136" borderId="77" applyNumberFormat="0" applyProtection="0">
      <alignment horizontal="right" vertical="center"/>
    </xf>
    <xf numFmtId="4" fontId="76" fillId="136" borderId="77" applyNumberFormat="0" applyProtection="0">
      <alignment horizontal="right" vertical="center"/>
    </xf>
    <xf numFmtId="4" fontId="76" fillId="73" borderId="84" applyNumberFormat="0" applyProtection="0">
      <alignment horizontal="right" vertical="center"/>
    </xf>
    <xf numFmtId="4" fontId="88" fillId="47" borderId="82" applyNumberFormat="0" applyProtection="0">
      <alignment horizontal="right" vertical="center"/>
    </xf>
    <xf numFmtId="4" fontId="88" fillId="47" borderId="82" applyNumberFormat="0" applyProtection="0">
      <alignment horizontal="right" vertical="center"/>
    </xf>
    <xf numFmtId="4" fontId="88" fillId="47" borderId="82" applyNumberFormat="0" applyProtection="0">
      <alignment horizontal="right" vertical="center"/>
    </xf>
    <xf numFmtId="4" fontId="88" fillId="47" borderId="82" applyNumberFormat="0" applyProtection="0">
      <alignment horizontal="right" vertical="center"/>
    </xf>
    <xf numFmtId="4" fontId="76" fillId="47" borderId="84" applyNumberFormat="0" applyProtection="0">
      <alignment horizontal="right" vertical="center"/>
    </xf>
    <xf numFmtId="4" fontId="76" fillId="95" borderId="77" applyNumberFormat="0" applyProtection="0">
      <alignment horizontal="right" vertical="center"/>
    </xf>
    <xf numFmtId="4" fontId="76" fillId="95" borderId="77" applyNumberFormat="0" applyProtection="0">
      <alignment horizontal="right" vertical="center"/>
    </xf>
    <xf numFmtId="4" fontId="76" fillId="47" borderId="84" applyNumberFormat="0" applyProtection="0">
      <alignment horizontal="right" vertical="center"/>
    </xf>
    <xf numFmtId="4" fontId="88" fillId="137" borderId="85" applyNumberFormat="0" applyProtection="0">
      <alignment horizontal="left" vertical="center" indent="1"/>
    </xf>
    <xf numFmtId="4" fontId="88" fillId="137" borderId="85" applyNumberFormat="0" applyProtection="0">
      <alignment horizontal="left" vertical="center" indent="1"/>
    </xf>
    <xf numFmtId="4" fontId="88" fillId="137" borderId="85" applyNumberFormat="0" applyProtection="0">
      <alignment horizontal="left" vertical="center" indent="1"/>
    </xf>
    <xf numFmtId="4" fontId="88" fillId="137" borderId="85" applyNumberFormat="0" applyProtection="0">
      <alignment horizontal="left" vertical="center" indent="1"/>
    </xf>
    <xf numFmtId="4" fontId="120" fillId="0" borderId="72" applyNumberFormat="0" applyProtection="0">
      <alignment horizontal="left" vertical="center" indent="1"/>
    </xf>
    <xf numFmtId="4" fontId="120" fillId="138" borderId="77" applyNumberFormat="0" applyProtection="0">
      <alignment horizontal="left" vertical="center" indent="1"/>
    </xf>
    <xf numFmtId="4" fontId="120" fillId="138" borderId="77" applyNumberFormat="0" applyProtection="0">
      <alignment horizontal="left" vertical="center" indent="1"/>
    </xf>
    <xf numFmtId="4" fontId="26" fillId="66" borderId="85" applyNumberFormat="0" applyProtection="0">
      <alignment horizontal="left" vertical="center" indent="1"/>
    </xf>
    <xf numFmtId="4" fontId="26" fillId="66" borderId="85" applyNumberFormat="0" applyProtection="0">
      <alignment horizontal="left" vertical="center" indent="1"/>
    </xf>
    <xf numFmtId="4" fontId="76" fillId="0" borderId="72" applyNumberFormat="0" applyProtection="0">
      <alignment horizontal="left" vertical="center" indent="1"/>
    </xf>
    <xf numFmtId="4" fontId="76" fillId="89" borderId="86" applyNumberFormat="0" applyProtection="0">
      <alignment horizontal="left" vertical="center" indent="1"/>
    </xf>
    <xf numFmtId="4" fontId="76" fillId="89" borderId="86" applyNumberFormat="0" applyProtection="0">
      <alignment horizontal="left" vertical="center" indent="1"/>
    </xf>
    <xf numFmtId="4" fontId="26" fillId="66" borderId="85" applyNumberFormat="0" applyProtection="0">
      <alignment horizontal="left" vertical="center" indent="1"/>
    </xf>
    <xf numFmtId="4" fontId="26" fillId="66" borderId="85" applyNumberFormat="0" applyProtection="0">
      <alignment horizontal="left" vertical="center" indent="1"/>
    </xf>
    <xf numFmtId="4" fontId="88" fillId="105" borderId="82" applyNumberFormat="0" applyProtection="0">
      <alignment horizontal="right" vertical="center"/>
    </xf>
    <xf numFmtId="4" fontId="88" fillId="105" borderId="82" applyNumberFormat="0" applyProtection="0">
      <alignment horizontal="right" vertical="center"/>
    </xf>
    <xf numFmtId="4" fontId="88" fillId="105" borderId="82" applyNumberFormat="0" applyProtection="0">
      <alignment horizontal="right" vertical="center"/>
    </xf>
    <xf numFmtId="4" fontId="88" fillId="105" borderId="82" applyNumberFormat="0" applyProtection="0">
      <alignment horizontal="right" vertical="center"/>
    </xf>
    <xf numFmtId="0" fontId="26" fillId="131" borderId="77" applyNumberFormat="0" applyProtection="0">
      <alignment horizontal="left" vertical="center" indent="1"/>
    </xf>
    <xf numFmtId="4" fontId="124" fillId="49" borderId="84" applyNumberFormat="0" applyProtection="0">
      <alignment horizontal="center" vertical="center"/>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4" fontId="76" fillId="105" borderId="84" applyNumberFormat="0" applyProtection="0">
      <alignment horizontal="right" vertical="center"/>
    </xf>
    <xf numFmtId="0" fontId="26" fillId="131" borderId="77" applyNumberFormat="0" applyProtection="0">
      <alignment horizontal="left" vertical="center" indent="1"/>
    </xf>
    <xf numFmtId="4" fontId="88" fillId="90" borderId="85" applyNumberFormat="0" applyProtection="0">
      <alignment horizontal="left" vertical="center" indent="1"/>
    </xf>
    <xf numFmtId="4" fontId="88" fillId="90" borderId="85" applyNumberFormat="0" applyProtection="0">
      <alignment horizontal="left" vertical="center" indent="1"/>
    </xf>
    <xf numFmtId="4" fontId="88" fillId="90" borderId="85" applyNumberFormat="0" applyProtection="0">
      <alignment horizontal="left" vertical="center" indent="1"/>
    </xf>
    <xf numFmtId="4" fontId="88" fillId="90" borderId="85" applyNumberFormat="0" applyProtection="0">
      <alignment horizontal="left" vertical="center" indent="1"/>
    </xf>
    <xf numFmtId="4" fontId="76" fillId="89" borderId="77" applyNumberFormat="0" applyProtection="0">
      <alignment horizontal="left" vertical="center" indent="1"/>
    </xf>
    <xf numFmtId="4" fontId="76" fillId="89" borderId="77" applyNumberFormat="0" applyProtection="0">
      <alignment horizontal="left" vertical="center" indent="1"/>
    </xf>
    <xf numFmtId="4" fontId="88" fillId="105" borderId="85" applyNumberFormat="0" applyProtection="0">
      <alignment horizontal="left" vertical="center" indent="1"/>
    </xf>
    <xf numFmtId="4" fontId="88" fillId="105" borderId="85" applyNumberFormat="0" applyProtection="0">
      <alignment horizontal="left" vertical="center" indent="1"/>
    </xf>
    <xf numFmtId="4" fontId="88" fillId="105" borderId="85" applyNumberFormat="0" applyProtection="0">
      <alignment horizontal="left" vertical="center" indent="1"/>
    </xf>
    <xf numFmtId="4" fontId="88" fillId="105" borderId="85" applyNumberFormat="0" applyProtection="0">
      <alignment horizontal="left" vertical="center" indent="1"/>
    </xf>
    <xf numFmtId="4" fontId="76" fillId="139" borderId="77" applyNumberFormat="0" applyProtection="0">
      <alignment horizontal="left" vertical="center" indent="1"/>
    </xf>
    <xf numFmtId="4" fontId="76" fillId="139" borderId="77" applyNumberFormat="0" applyProtection="0">
      <alignment horizontal="left" vertical="center" indent="1"/>
    </xf>
    <xf numFmtId="0" fontId="88" fillId="49" borderId="82" applyNumberFormat="0" applyProtection="0">
      <alignment horizontal="left" vertical="center" indent="1"/>
    </xf>
    <xf numFmtId="0" fontId="88" fillId="49" borderId="82" applyNumberFormat="0" applyProtection="0">
      <alignment horizontal="left" vertical="center" indent="1"/>
    </xf>
    <xf numFmtId="0" fontId="121" fillId="85" borderId="72" applyNumberFormat="0" applyProtection="0">
      <alignment horizontal="left" vertical="center" indent="2"/>
    </xf>
    <xf numFmtId="0" fontId="88" fillId="49" borderId="82" applyNumberFormat="0" applyProtection="0">
      <alignment horizontal="left" vertical="center" indent="1"/>
    </xf>
    <xf numFmtId="0" fontId="88" fillId="49" borderId="82" applyNumberFormat="0" applyProtection="0">
      <alignment horizontal="left" vertical="center" indent="1"/>
    </xf>
    <xf numFmtId="0" fontId="26" fillId="139" borderId="77" applyNumberFormat="0" applyProtection="0">
      <alignment horizontal="left" vertical="center" indent="1"/>
    </xf>
    <xf numFmtId="0" fontId="121" fillId="85" borderId="72" applyNumberFormat="0" applyProtection="0">
      <alignment horizontal="left" vertical="center" indent="2"/>
    </xf>
    <xf numFmtId="0" fontId="26" fillId="139" borderId="77" applyNumberFormat="0" applyProtection="0">
      <alignment horizontal="left" vertical="center" indent="1"/>
    </xf>
    <xf numFmtId="0" fontId="26" fillId="139" borderId="77" applyNumberFormat="0" applyProtection="0">
      <alignment horizontal="left" vertical="center" indent="1"/>
    </xf>
    <xf numFmtId="0" fontId="26" fillId="139" borderId="77" applyNumberFormat="0" applyProtection="0">
      <alignment horizontal="left" vertical="center" indent="1"/>
    </xf>
    <xf numFmtId="0" fontId="26" fillId="66" borderId="84" applyNumberFormat="0" applyProtection="0">
      <alignment horizontal="left" vertical="center" indent="1"/>
    </xf>
    <xf numFmtId="0" fontId="26" fillId="139" borderId="77" applyNumberFormat="0" applyProtection="0">
      <alignment horizontal="left" vertical="center" indent="1"/>
    </xf>
    <xf numFmtId="0" fontId="26" fillId="84" borderId="84" applyNumberFormat="0" applyProtection="0">
      <alignment horizontal="left" vertical="top" indent="1"/>
    </xf>
    <xf numFmtId="0" fontId="88" fillId="66" borderId="84" applyNumberFormat="0" applyProtection="0">
      <alignment horizontal="left" vertical="top" indent="1"/>
    </xf>
    <xf numFmtId="0" fontId="88" fillId="66" borderId="84" applyNumberFormat="0" applyProtection="0">
      <alignment horizontal="left" vertical="top" indent="1"/>
    </xf>
    <xf numFmtId="0" fontId="26" fillId="139" borderId="77" applyNumberFormat="0" applyProtection="0">
      <alignment horizontal="left" vertical="center" indent="1"/>
    </xf>
    <xf numFmtId="0" fontId="26" fillId="84" borderId="84" applyNumberFormat="0" applyProtection="0">
      <alignment horizontal="left" vertical="top" indent="1"/>
    </xf>
    <xf numFmtId="0" fontId="26" fillId="139" borderId="77" applyNumberFormat="0" applyProtection="0">
      <alignment horizontal="left" vertical="center" indent="1"/>
    </xf>
    <xf numFmtId="0" fontId="26" fillId="139" borderId="77" applyNumberFormat="0" applyProtection="0">
      <alignment horizontal="left" vertical="center" indent="1"/>
    </xf>
    <xf numFmtId="0" fontId="26" fillId="84" borderId="84" applyNumberFormat="0" applyProtection="0">
      <alignment horizontal="left" vertical="top" indent="1"/>
    </xf>
    <xf numFmtId="0" fontId="26" fillId="139" borderId="77" applyNumberFormat="0" applyProtection="0">
      <alignment horizontal="left" vertical="center" indent="1"/>
    </xf>
    <xf numFmtId="0" fontId="26" fillId="139" borderId="77" applyNumberFormat="0" applyProtection="0">
      <alignment horizontal="left" vertical="center" indent="1"/>
    </xf>
    <xf numFmtId="0" fontId="26" fillId="66" borderId="84" applyNumberFormat="0" applyProtection="0">
      <alignment horizontal="left" vertical="top" indent="1"/>
    </xf>
    <xf numFmtId="0" fontId="88" fillId="71" borderId="82" applyNumberFormat="0" applyProtection="0">
      <alignment horizontal="left" vertical="center" indent="1"/>
    </xf>
    <xf numFmtId="0" fontId="88" fillId="71" borderId="82" applyNumberFormat="0" applyProtection="0">
      <alignment horizontal="left" vertical="center" indent="1"/>
    </xf>
    <xf numFmtId="0" fontId="88" fillId="71" borderId="82" applyNumberFormat="0" applyProtection="0">
      <alignment horizontal="left" vertical="center" indent="1"/>
    </xf>
    <xf numFmtId="0" fontId="88" fillId="71" borderId="82" applyNumberFormat="0" applyProtection="0">
      <alignment horizontal="left" vertical="center" indent="1"/>
    </xf>
    <xf numFmtId="0" fontId="26" fillId="83" borderId="77" applyNumberFormat="0" applyProtection="0">
      <alignment horizontal="left" vertical="center" indent="1"/>
    </xf>
    <xf numFmtId="0" fontId="108" fillId="0" borderId="72" applyNumberFormat="0" applyProtection="0">
      <alignment horizontal="left" vertical="center" indent="2"/>
    </xf>
    <xf numFmtId="0" fontId="26" fillId="83" borderId="77" applyNumberFormat="0" applyProtection="0">
      <alignment horizontal="left" vertical="center" indent="1"/>
    </xf>
    <xf numFmtId="0" fontId="26" fillId="83" borderId="77" applyNumberFormat="0" applyProtection="0">
      <alignment horizontal="left" vertical="center" indent="1"/>
    </xf>
    <xf numFmtId="0" fontId="26" fillId="83" borderId="77" applyNumberFormat="0" applyProtection="0">
      <alignment horizontal="left" vertical="center" indent="1"/>
    </xf>
    <xf numFmtId="0" fontId="26" fillId="105" borderId="84" applyNumberFormat="0" applyProtection="0">
      <alignment horizontal="left" vertical="center" indent="1"/>
    </xf>
    <xf numFmtId="0" fontId="26" fillId="83" borderId="77" applyNumberFormat="0" applyProtection="0">
      <alignment horizontal="left" vertical="center" indent="1"/>
    </xf>
    <xf numFmtId="0" fontId="26" fillId="86" borderId="84" applyNumberFormat="0" applyProtection="0">
      <alignment horizontal="left" vertical="top" indent="1"/>
    </xf>
    <xf numFmtId="0" fontId="88" fillId="105" borderId="84" applyNumberFormat="0" applyProtection="0">
      <alignment horizontal="left" vertical="top" indent="1"/>
    </xf>
    <xf numFmtId="0" fontId="88" fillId="105" borderId="84" applyNumberFormat="0" applyProtection="0">
      <alignment horizontal="left" vertical="top" indent="1"/>
    </xf>
    <xf numFmtId="0" fontId="26" fillId="83" borderId="77" applyNumberFormat="0" applyProtection="0">
      <alignment horizontal="left" vertical="center" indent="1"/>
    </xf>
    <xf numFmtId="0" fontId="26" fillId="86" borderId="84" applyNumberFormat="0" applyProtection="0">
      <alignment horizontal="left" vertical="top" indent="1"/>
    </xf>
    <xf numFmtId="0" fontId="26" fillId="83" borderId="77" applyNumberFormat="0" applyProtection="0">
      <alignment horizontal="left" vertical="center" indent="1"/>
    </xf>
    <xf numFmtId="0" fontId="26" fillId="83" borderId="77" applyNumberFormat="0" applyProtection="0">
      <alignment horizontal="left" vertical="center" indent="1"/>
    </xf>
    <xf numFmtId="0" fontId="26" fillId="86" borderId="84" applyNumberFormat="0" applyProtection="0">
      <alignment horizontal="left" vertical="top" indent="1"/>
    </xf>
    <xf numFmtId="0" fontId="26" fillId="83" borderId="77" applyNumberFormat="0" applyProtection="0">
      <alignment horizontal="left" vertical="center" indent="1"/>
    </xf>
    <xf numFmtId="0" fontId="26" fillId="83" borderId="77" applyNumberFormat="0" applyProtection="0">
      <alignment horizontal="left" vertical="center" indent="1"/>
    </xf>
    <xf numFmtId="0" fontId="26" fillId="105" borderId="84" applyNumberFormat="0" applyProtection="0">
      <alignment horizontal="left" vertical="top" indent="1"/>
    </xf>
    <xf numFmtId="0" fontId="88" fillId="45" borderId="82" applyNumberFormat="0" applyProtection="0">
      <alignment horizontal="left" vertical="center" indent="1"/>
    </xf>
    <xf numFmtId="0" fontId="88" fillId="45" borderId="82" applyNumberFormat="0" applyProtection="0">
      <alignment horizontal="left" vertical="center" indent="1"/>
    </xf>
    <xf numFmtId="0" fontId="88" fillId="45" borderId="82" applyNumberFormat="0" applyProtection="0">
      <alignment horizontal="left" vertical="center" indent="1"/>
    </xf>
    <xf numFmtId="0" fontId="88" fillId="45" borderId="82" applyNumberFormat="0" applyProtection="0">
      <alignment horizontal="left" vertical="center" indent="1"/>
    </xf>
    <xf numFmtId="0" fontId="26" fillId="74" borderId="77" applyNumberFormat="0" applyProtection="0">
      <alignment horizontal="left" vertical="center" indent="1"/>
    </xf>
    <xf numFmtId="0" fontId="108" fillId="0" borderId="72" applyNumberFormat="0" applyProtection="0">
      <alignment horizontal="left" vertical="center" indent="2"/>
    </xf>
    <xf numFmtId="0" fontId="26" fillId="74" borderId="77" applyNumberFormat="0" applyProtection="0">
      <alignment horizontal="left" vertical="center" indent="1"/>
    </xf>
    <xf numFmtId="0" fontId="26" fillId="74" borderId="77" applyNumberFormat="0" applyProtection="0">
      <alignment horizontal="left" vertical="center" indent="1"/>
    </xf>
    <xf numFmtId="0" fontId="26" fillId="74" borderId="77" applyNumberFormat="0" applyProtection="0">
      <alignment horizontal="left" vertical="center" indent="1"/>
    </xf>
    <xf numFmtId="0" fontId="26" fillId="45" borderId="84" applyNumberFormat="0" applyProtection="0">
      <alignment horizontal="left" vertical="center" indent="1"/>
    </xf>
    <xf numFmtId="0" fontId="26" fillId="74" borderId="77" applyNumberFormat="0" applyProtection="0">
      <alignment horizontal="left" vertical="center" indent="1"/>
    </xf>
    <xf numFmtId="0" fontId="26" fillId="70" borderId="84" applyNumberFormat="0" applyProtection="0">
      <alignment horizontal="left" vertical="top" indent="1"/>
    </xf>
    <xf numFmtId="0" fontId="88" fillId="45" borderId="84" applyNumberFormat="0" applyProtection="0">
      <alignment horizontal="left" vertical="top" indent="1"/>
    </xf>
    <xf numFmtId="0" fontId="88" fillId="45" borderId="84" applyNumberFormat="0" applyProtection="0">
      <alignment horizontal="left" vertical="top" indent="1"/>
    </xf>
    <xf numFmtId="0" fontId="26" fillId="74" borderId="77" applyNumberFormat="0" applyProtection="0">
      <alignment horizontal="left" vertical="center" indent="1"/>
    </xf>
    <xf numFmtId="0" fontId="26" fillId="70" borderId="84" applyNumberFormat="0" applyProtection="0">
      <alignment horizontal="left" vertical="top" indent="1"/>
    </xf>
    <xf numFmtId="0" fontId="26" fillId="74" borderId="77" applyNumberFormat="0" applyProtection="0">
      <alignment horizontal="left" vertical="center" indent="1"/>
    </xf>
    <xf numFmtId="0" fontId="26" fillId="74" borderId="77" applyNumberFormat="0" applyProtection="0">
      <alignment horizontal="left" vertical="center" indent="1"/>
    </xf>
    <xf numFmtId="0" fontId="26" fillId="70" borderId="84" applyNumberFormat="0" applyProtection="0">
      <alignment horizontal="left" vertical="top" indent="1"/>
    </xf>
    <xf numFmtId="0" fontId="26" fillId="74" borderId="77" applyNumberFormat="0" applyProtection="0">
      <alignment horizontal="left" vertical="center" indent="1"/>
    </xf>
    <xf numFmtId="0" fontId="26" fillId="74" borderId="77" applyNumberFormat="0" applyProtection="0">
      <alignment horizontal="left" vertical="center" indent="1"/>
    </xf>
    <xf numFmtId="0" fontId="26" fillId="45" borderId="84" applyNumberFormat="0" applyProtection="0">
      <alignment horizontal="left" vertical="top" indent="1"/>
    </xf>
    <xf numFmtId="0" fontId="88" fillId="90" borderId="82" applyNumberFormat="0" applyProtection="0">
      <alignment horizontal="left" vertical="center" indent="1"/>
    </xf>
    <xf numFmtId="0" fontId="88" fillId="90" borderId="82" applyNumberFormat="0" applyProtection="0">
      <alignment horizontal="left" vertical="center" indent="1"/>
    </xf>
    <xf numFmtId="0" fontId="88" fillId="90" borderId="82" applyNumberFormat="0" applyProtection="0">
      <alignment horizontal="left" vertical="center" indent="1"/>
    </xf>
    <xf numFmtId="0" fontId="88" fillId="90" borderId="82" applyNumberFormat="0" applyProtection="0">
      <alignment horizontal="left" vertical="center" indent="1"/>
    </xf>
    <xf numFmtId="0" fontId="26" fillId="131" borderId="77" applyNumberFormat="0" applyProtection="0">
      <alignment horizontal="left" vertical="center" indent="1"/>
    </xf>
    <xf numFmtId="0" fontId="108" fillId="0" borderId="72" applyNumberFormat="0" applyProtection="0">
      <alignment horizontal="left" vertical="center" indent="2"/>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90" borderId="84" applyNumberFormat="0" applyProtection="0">
      <alignment horizontal="left" vertical="center" indent="1"/>
    </xf>
    <xf numFmtId="0" fontId="26" fillId="131" borderId="77" applyNumberFormat="0" applyProtection="0">
      <alignment horizontal="left" vertical="center" indent="1"/>
    </xf>
    <xf numFmtId="0" fontId="26" fillId="87" borderId="84" applyNumberFormat="0" applyProtection="0">
      <alignment horizontal="left" vertical="top" indent="1"/>
    </xf>
    <xf numFmtId="0" fontId="88" fillId="90" borderId="84" applyNumberFormat="0" applyProtection="0">
      <alignment horizontal="left" vertical="top" indent="1"/>
    </xf>
    <xf numFmtId="0" fontId="88" fillId="90" borderId="84" applyNumberFormat="0" applyProtection="0">
      <alignment horizontal="left" vertical="top" indent="1"/>
    </xf>
    <xf numFmtId="0" fontId="26" fillId="131" borderId="77" applyNumberFormat="0" applyProtection="0">
      <alignment horizontal="left" vertical="center" indent="1"/>
    </xf>
    <xf numFmtId="0" fontId="26" fillId="87" borderId="84" applyNumberFormat="0" applyProtection="0">
      <alignment horizontal="left" vertical="top"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87" borderId="84" applyNumberFormat="0" applyProtection="0">
      <alignment horizontal="left" vertical="top"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90" borderId="84" applyNumberFormat="0" applyProtection="0">
      <alignment horizontal="left" vertical="top" indent="1"/>
    </xf>
    <xf numFmtId="0" fontId="26" fillId="88" borderId="72" applyNumberFormat="0">
      <protection locked="0"/>
    </xf>
    <xf numFmtId="0" fontId="26" fillId="88" borderId="72" applyNumberFormat="0">
      <protection locked="0"/>
    </xf>
    <xf numFmtId="0" fontId="26" fillId="88" borderId="72" applyNumberFormat="0">
      <protection locked="0"/>
    </xf>
    <xf numFmtId="0" fontId="26" fillId="88" borderId="72" applyNumberFormat="0">
      <protection locked="0"/>
    </xf>
    <xf numFmtId="0" fontId="122" fillId="66" borderId="87" applyBorder="0"/>
    <xf numFmtId="0" fontId="122" fillId="66" borderId="87" applyBorder="0"/>
    <xf numFmtId="4" fontId="112" fillId="40" borderId="84" applyNumberFormat="0" applyProtection="0">
      <alignment vertical="center"/>
    </xf>
    <xf numFmtId="4" fontId="112" fillId="40" borderId="84" applyNumberFormat="0" applyProtection="0">
      <alignment vertical="center"/>
    </xf>
    <xf numFmtId="4" fontId="76" fillId="75" borderId="84" applyNumberFormat="0" applyProtection="0">
      <alignment vertical="center"/>
    </xf>
    <xf numFmtId="4" fontId="76" fillId="75" borderId="77" applyNumberFormat="0" applyProtection="0">
      <alignment vertical="center"/>
    </xf>
    <xf numFmtId="4" fontId="76" fillId="75" borderId="77" applyNumberFormat="0" applyProtection="0">
      <alignment vertical="center"/>
    </xf>
    <xf numFmtId="4" fontId="76" fillId="40" borderId="84" applyNumberFormat="0" applyProtection="0">
      <alignment vertical="center"/>
    </xf>
    <xf numFmtId="4" fontId="177" fillId="75" borderId="72" applyNumberFormat="0" applyProtection="0">
      <alignment vertical="center"/>
    </xf>
    <xf numFmtId="4" fontId="177" fillId="75" borderId="72" applyNumberFormat="0" applyProtection="0">
      <alignment vertical="center"/>
    </xf>
    <xf numFmtId="4" fontId="126" fillId="75" borderId="84" applyNumberFormat="0" applyProtection="0">
      <alignment vertical="center"/>
    </xf>
    <xf numFmtId="4" fontId="126" fillId="75" borderId="77" applyNumberFormat="0" applyProtection="0">
      <alignment vertical="center"/>
    </xf>
    <xf numFmtId="4" fontId="126" fillId="75" borderId="77" applyNumberFormat="0" applyProtection="0">
      <alignment vertical="center"/>
    </xf>
    <xf numFmtId="4" fontId="126" fillId="40" borderId="84" applyNumberFormat="0" applyProtection="0">
      <alignment vertical="center"/>
    </xf>
    <xf numFmtId="4" fontId="112" fillId="49" borderId="84" applyNumberFormat="0" applyProtection="0">
      <alignment horizontal="left" vertical="center" indent="1"/>
    </xf>
    <xf numFmtId="4" fontId="112" fillId="49" borderId="84" applyNumberFormat="0" applyProtection="0">
      <alignment horizontal="left" vertical="center" indent="1"/>
    </xf>
    <xf numFmtId="4" fontId="76" fillId="75" borderId="77" applyNumberFormat="0" applyProtection="0">
      <alignment horizontal="left" vertical="center" indent="1"/>
    </xf>
    <xf numFmtId="4" fontId="76" fillId="75" borderId="77" applyNumberFormat="0" applyProtection="0">
      <alignment horizontal="left" vertical="center" indent="1"/>
    </xf>
    <xf numFmtId="4" fontId="76" fillId="40" borderId="84" applyNumberFormat="0" applyProtection="0">
      <alignment horizontal="left" vertical="center" indent="1"/>
    </xf>
    <xf numFmtId="0" fontId="112" fillId="40" borderId="84" applyNumberFormat="0" applyProtection="0">
      <alignment horizontal="left" vertical="top" indent="1"/>
    </xf>
    <xf numFmtId="0" fontId="112" fillId="40" borderId="84" applyNumberFormat="0" applyProtection="0">
      <alignment horizontal="left" vertical="top" indent="1"/>
    </xf>
    <xf numFmtId="0" fontId="76" fillId="75" borderId="84" applyNumberFormat="0" applyProtection="0">
      <alignment horizontal="left" vertical="top" indent="1"/>
    </xf>
    <xf numFmtId="4" fontId="76" fillId="75" borderId="77" applyNumberFormat="0" applyProtection="0">
      <alignment horizontal="left" vertical="center" indent="1"/>
    </xf>
    <xf numFmtId="4" fontId="76" fillId="75" borderId="77" applyNumberFormat="0" applyProtection="0">
      <alignment horizontal="left" vertical="center" indent="1"/>
    </xf>
    <xf numFmtId="0" fontId="76" fillId="40" borderId="84" applyNumberFormat="0" applyProtection="0">
      <alignment horizontal="left" vertical="top" indent="1"/>
    </xf>
    <xf numFmtId="4" fontId="88" fillId="0" borderId="82" applyNumberFormat="0" applyProtection="0">
      <alignment horizontal="right" vertical="center"/>
    </xf>
    <xf numFmtId="4" fontId="76" fillId="89" borderId="77" applyNumberFormat="0" applyProtection="0">
      <alignment horizontal="right" vertical="center"/>
    </xf>
    <xf numFmtId="4" fontId="88" fillId="0" borderId="82" applyNumberFormat="0" applyProtection="0">
      <alignment horizontal="right" vertical="center"/>
    </xf>
    <xf numFmtId="4" fontId="88" fillId="0" borderId="82" applyNumberFormat="0" applyProtection="0">
      <alignment horizontal="right" vertical="center"/>
    </xf>
    <xf numFmtId="4" fontId="129" fillId="0" borderId="72" applyNumberFormat="0" applyProtection="0">
      <alignment horizontal="right" vertical="center" wrapText="1"/>
    </xf>
    <xf numFmtId="4" fontId="88" fillId="0" borderId="82" applyNumberFormat="0" applyProtection="0">
      <alignment horizontal="right" vertical="center"/>
    </xf>
    <xf numFmtId="4" fontId="76" fillId="89" borderId="77" applyNumberFormat="0" applyProtection="0">
      <alignment horizontal="right" vertical="center"/>
    </xf>
    <xf numFmtId="4" fontId="88" fillId="0" borderId="82" applyNumberFormat="0" applyProtection="0">
      <alignment horizontal="right" vertical="center"/>
    </xf>
    <xf numFmtId="4" fontId="129" fillId="0" borderId="72" applyNumberFormat="0" applyProtection="0">
      <alignment horizontal="right" vertical="center" wrapText="1"/>
    </xf>
    <xf numFmtId="4" fontId="76" fillId="89" borderId="77" applyNumberFormat="0" applyProtection="0">
      <alignment horizontal="right" vertical="center"/>
    </xf>
    <xf numFmtId="4" fontId="76" fillId="89" borderId="77" applyNumberFormat="0" applyProtection="0">
      <alignment horizontal="right" vertical="center"/>
    </xf>
    <xf numFmtId="4" fontId="76" fillId="90" borderId="84" applyNumberFormat="0" applyProtection="0">
      <alignment horizontal="right" vertical="center"/>
    </xf>
    <xf numFmtId="4" fontId="177" fillId="76" borderId="82" applyNumberFormat="0" applyProtection="0">
      <alignment horizontal="right" vertical="center"/>
    </xf>
    <xf numFmtId="4" fontId="177" fillId="76" borderId="82" applyNumberFormat="0" applyProtection="0">
      <alignment horizontal="right" vertical="center"/>
    </xf>
    <xf numFmtId="4" fontId="126" fillId="90" borderId="84" applyNumberFormat="0" applyProtection="0">
      <alignment horizontal="right" vertical="center"/>
    </xf>
    <xf numFmtId="4" fontId="126" fillId="89" borderId="77" applyNumberFormat="0" applyProtection="0">
      <alignment horizontal="right" vertical="center"/>
    </xf>
    <xf numFmtId="4" fontId="126" fillId="89" borderId="77" applyNumberFormat="0" applyProtection="0">
      <alignment horizontal="right" vertical="center"/>
    </xf>
    <xf numFmtId="4" fontId="126" fillId="90" borderId="84" applyNumberFormat="0" applyProtection="0">
      <alignment horizontal="right" vertical="center"/>
    </xf>
    <xf numFmtId="4" fontId="88" fillId="53" borderId="82" applyNumberFormat="0" applyProtection="0">
      <alignment horizontal="left" vertical="center" indent="1"/>
    </xf>
    <xf numFmtId="4" fontId="88" fillId="53" borderId="82" applyNumberFormat="0" applyProtection="0">
      <alignment horizontal="left" vertical="center" indent="1"/>
    </xf>
    <xf numFmtId="4" fontId="129" fillId="0" borderId="72" applyNumberFormat="0" applyProtection="0">
      <alignment horizontal="left" vertical="center" indent="1"/>
    </xf>
    <xf numFmtId="4" fontId="88" fillId="53" borderId="82" applyNumberFormat="0" applyProtection="0">
      <alignment horizontal="left" vertical="center" indent="1"/>
    </xf>
    <xf numFmtId="4" fontId="88" fillId="53" borderId="82" applyNumberFormat="0" applyProtection="0">
      <alignment horizontal="left" vertical="center" indent="1"/>
    </xf>
    <xf numFmtId="0" fontId="26" fillId="131" borderId="77" applyNumberFormat="0" applyProtection="0">
      <alignment horizontal="left" vertical="center" indent="1"/>
    </xf>
    <xf numFmtId="4" fontId="129" fillId="0" borderId="72"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4" fontId="76" fillId="105" borderId="84" applyNumberFormat="0" applyProtection="0">
      <alignment horizontal="left" vertical="center" indent="1"/>
    </xf>
    <xf numFmtId="0" fontId="26" fillId="131" borderId="77" applyNumberFormat="0" applyProtection="0">
      <alignment horizontal="left" vertical="center" indent="1"/>
    </xf>
    <xf numFmtId="0" fontId="121" fillId="92" borderId="72" applyNumberFormat="0" applyProtection="0">
      <alignment horizontal="center" vertical="top" wrapText="1"/>
    </xf>
    <xf numFmtId="0" fontId="112" fillId="105" borderId="84" applyNumberFormat="0" applyProtection="0">
      <alignment horizontal="left" vertical="top" indent="1"/>
    </xf>
    <xf numFmtId="0" fontId="112" fillId="105" borderId="84" applyNumberFormat="0" applyProtection="0">
      <alignment horizontal="left" vertical="top" indent="1"/>
    </xf>
    <xf numFmtId="0" fontId="26" fillId="131" borderId="77" applyNumberFormat="0" applyProtection="0">
      <alignment horizontal="left" vertical="center" indent="1"/>
    </xf>
    <xf numFmtId="0" fontId="121" fillId="92" borderId="72" applyNumberFormat="0" applyProtection="0">
      <alignment horizontal="center" vertical="top" wrapTex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26" fillId="131" borderId="77" applyNumberFormat="0" applyProtection="0">
      <alignment horizontal="left" vertical="center" indent="1"/>
    </xf>
    <xf numFmtId="0" fontId="76" fillId="105" borderId="84" applyNumberFormat="0" applyProtection="0">
      <alignment horizontal="left" vertical="top" indent="1"/>
    </xf>
    <xf numFmtId="0" fontId="26" fillId="131" borderId="77" applyNumberFormat="0" applyProtection="0">
      <alignment horizontal="left" vertical="center" indent="1"/>
    </xf>
    <xf numFmtId="4" fontId="179" fillId="140" borderId="85" applyNumberFormat="0" applyProtection="0">
      <alignment horizontal="left" vertical="center" indent="1"/>
    </xf>
    <xf numFmtId="4" fontId="179" fillId="140" borderId="85" applyNumberFormat="0" applyProtection="0">
      <alignment horizontal="left" vertical="center" indent="1"/>
    </xf>
    <xf numFmtId="0" fontId="88" fillId="141" borderId="72"/>
    <xf numFmtId="0" fontId="88" fillId="141" borderId="72"/>
    <xf numFmtId="0" fontId="88" fillId="141" borderId="72"/>
    <xf numFmtId="0" fontId="88" fillId="141" borderId="72"/>
    <xf numFmtId="0" fontId="88" fillId="141" borderId="72"/>
    <xf numFmtId="4" fontId="182" fillId="88" borderId="82" applyNumberFormat="0" applyProtection="0">
      <alignment horizontal="right" vertical="center"/>
    </xf>
    <xf numFmtId="4" fontId="182" fillId="88" borderId="82" applyNumberFormat="0" applyProtection="0">
      <alignment horizontal="right" vertical="center"/>
    </xf>
    <xf numFmtId="4" fontId="136" fillId="0" borderId="84" applyNumberFormat="0" applyProtection="0">
      <alignment horizontal="right" vertical="center"/>
    </xf>
    <xf numFmtId="4" fontId="136" fillId="89" borderId="77" applyNumberFormat="0" applyProtection="0">
      <alignment horizontal="right" vertical="center"/>
    </xf>
    <xf numFmtId="4" fontId="136" fillId="89" borderId="77" applyNumberFormat="0" applyProtection="0">
      <alignment horizontal="right" vertical="center"/>
    </xf>
    <xf numFmtId="4" fontId="136" fillId="90" borderId="84" applyNumberFormat="0" applyProtection="0">
      <alignment horizontal="right" vertical="center"/>
    </xf>
    <xf numFmtId="200" fontId="142" fillId="0" borderId="78">
      <alignment horizontal="center"/>
    </xf>
    <xf numFmtId="0" fontId="186" fillId="0" borderId="72" applyNumberFormat="0" applyFill="0" applyProtection="0">
      <alignment wrapText="1"/>
    </xf>
    <xf numFmtId="0" fontId="186" fillId="0" borderId="72" applyNumberFormat="0" applyFill="0" applyProtection="0">
      <alignment wrapText="1"/>
    </xf>
    <xf numFmtId="0" fontId="26" fillId="0" borderId="79" applyNumberFormat="0" applyFont="0" applyFill="0" applyAlignment="0" applyProtection="0"/>
    <xf numFmtId="0" fontId="26" fillId="0" borderId="79" applyNumberFormat="0" applyFont="0" applyFill="0" applyAlignment="0" applyProtection="0"/>
    <xf numFmtId="0" fontId="26" fillId="0" borderId="79" applyNumberFormat="0" applyFont="0" applyFill="0" applyAlignment="0" applyProtection="0"/>
    <xf numFmtId="0" fontId="26" fillId="0" borderId="79" applyNumberFormat="0" applyFont="0" applyFill="0" applyAlignment="0" applyProtection="0"/>
    <xf numFmtId="0" fontId="26" fillId="0" borderId="78" applyNumberFormat="0" applyFont="0" applyFill="0" applyAlignment="0" applyProtection="0"/>
    <xf numFmtId="0" fontId="26" fillId="0" borderId="78" applyNumberFormat="0" applyFont="0" applyFill="0" applyAlignment="0" applyProtection="0"/>
    <xf numFmtId="0" fontId="26" fillId="0" borderId="78" applyNumberFormat="0" applyFont="0" applyFill="0" applyAlignment="0" applyProtection="0"/>
    <xf numFmtId="0" fontId="26" fillId="0" borderId="78" applyNumberFormat="0" applyFont="0" applyFill="0" applyAlignment="0" applyProtection="0"/>
    <xf numFmtId="0" fontId="26" fillId="0" borderId="80" applyNumberFormat="0" applyFont="0" applyFill="0" applyAlignment="0" applyProtection="0"/>
    <xf numFmtId="0" fontId="26" fillId="0" borderId="80" applyNumberFormat="0" applyFont="0" applyFill="0" applyAlignment="0" applyProtection="0"/>
    <xf numFmtId="0" fontId="26" fillId="0" borderId="80" applyNumberFormat="0" applyFont="0" applyFill="0" applyAlignment="0" applyProtection="0"/>
    <xf numFmtId="0" fontId="26" fillId="0" borderId="80" applyNumberFormat="0" applyFont="0" applyFill="0" applyAlignment="0" applyProtection="0"/>
    <xf numFmtId="0" fontId="147" fillId="0" borderId="88" applyNumberFormat="0" applyFill="0" applyAlignment="0" applyProtection="0"/>
    <xf numFmtId="0" fontId="147" fillId="0" borderId="89" applyNumberFormat="0" applyFill="0" applyAlignment="0" applyProtection="0"/>
    <xf numFmtId="0" fontId="147" fillId="0" borderId="88" applyNumberFormat="0" applyFill="0" applyAlignment="0" applyProtection="0"/>
    <xf numFmtId="0" fontId="147" fillId="0" borderId="89" applyNumberFormat="0" applyFill="0" applyAlignment="0" applyProtection="0"/>
    <xf numFmtId="0" fontId="147" fillId="0" borderId="89" applyNumberFormat="0" applyFill="0" applyAlignment="0" applyProtection="0"/>
    <xf numFmtId="3" fontId="148" fillId="0" borderId="75" applyProtection="0"/>
    <xf numFmtId="0" fontId="17" fillId="0" borderId="0"/>
    <xf numFmtId="0" fontId="17" fillId="0" borderId="0"/>
    <xf numFmtId="0" fontId="17" fillId="0" borderId="0"/>
    <xf numFmtId="44" fontId="26" fillId="0" borderId="0" applyFont="0" applyFill="0" applyBorder="0" applyAlignment="0" applyProtection="0"/>
    <xf numFmtId="44" fontId="43"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9" fontId="43" fillId="0" borderId="0" applyFont="0" applyFill="0" applyBorder="0" applyAlignment="0" applyProtection="0"/>
    <xf numFmtId="44" fontId="14" fillId="0" borderId="0" applyFont="0" applyFill="0" applyBorder="0" applyAlignment="0" applyProtection="0"/>
    <xf numFmtId="43" fontId="43" fillId="0" borderId="0" applyFont="0" applyFill="0" applyBorder="0" applyAlignment="0" applyProtection="0"/>
    <xf numFmtId="0" fontId="14" fillId="0" borderId="0"/>
    <xf numFmtId="0" fontId="14" fillId="0" borderId="0"/>
    <xf numFmtId="0" fontId="43"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44" fontId="4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26" fillId="0" borderId="0"/>
    <xf numFmtId="0" fontId="30" fillId="0" borderId="0"/>
    <xf numFmtId="0" fontId="26" fillId="0" borderId="0"/>
    <xf numFmtId="219" fontId="26" fillId="0" borderId="0" applyFont="0" applyFill="0" applyBorder="0" applyAlignment="0" applyProtection="0"/>
    <xf numFmtId="0" fontId="26"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43" fillId="0" borderId="0"/>
    <xf numFmtId="43" fontId="43" fillId="0" borderId="0" applyFont="0" applyFill="0" applyBorder="0" applyAlignment="0" applyProtection="0"/>
    <xf numFmtId="9" fontId="26" fillId="0" borderId="0" applyFont="0" applyFill="0" applyBorder="0" applyAlignment="0" applyProtection="0"/>
    <xf numFmtId="0" fontId="12" fillId="0" borderId="0"/>
    <xf numFmtId="0" fontId="225" fillId="7" borderId="0" applyNumberFormat="0" applyBorder="0" applyAlignment="0" applyProtection="0"/>
    <xf numFmtId="0" fontId="227" fillId="5" borderId="0" applyNumberFormat="0" applyBorder="0" applyAlignment="0" applyProtection="0"/>
    <xf numFmtId="0" fontId="12" fillId="0" borderId="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cellStyleXfs>
  <cellXfs count="1205">
    <xf numFmtId="0" fontId="0" fillId="0" borderId="0" xfId="0"/>
    <xf numFmtId="0" fontId="27" fillId="0" borderId="0" xfId="2" applyFont="1"/>
    <xf numFmtId="0" fontId="27" fillId="0" borderId="0" xfId="2" applyFont="1" applyAlignment="1">
      <alignment wrapText="1"/>
    </xf>
    <xf numFmtId="0" fontId="27" fillId="0" borderId="0" xfId="2" applyFont="1" applyFill="1" applyAlignment="1">
      <alignment horizontal="left"/>
    </xf>
    <xf numFmtId="0" fontId="27" fillId="0" borderId="0" xfId="2" applyFont="1" applyFill="1"/>
    <xf numFmtId="0" fontId="29" fillId="0" borderId="0" xfId="2" applyFont="1" applyFill="1"/>
    <xf numFmtId="0" fontId="27" fillId="0" borderId="0" xfId="2" applyFont="1" applyProtection="1">
      <protection locked="0"/>
    </xf>
    <xf numFmtId="0" fontId="25" fillId="0" borderId="0" xfId="2" applyFont="1" applyProtection="1">
      <protection locked="0"/>
    </xf>
    <xf numFmtId="0" fontId="27" fillId="0" borderId="0" xfId="2" applyFont="1" applyFill="1" applyBorder="1" applyAlignment="1" applyProtection="1">
      <alignment horizontal="left" wrapText="1" indent="3"/>
      <protection locked="0"/>
    </xf>
    <xf numFmtId="168" fontId="27" fillId="0" borderId="0" xfId="2" applyNumberFormat="1" applyFont="1" applyFill="1" applyBorder="1" applyAlignment="1" applyProtection="1">
      <alignment horizontal="center"/>
      <protection locked="0"/>
    </xf>
    <xf numFmtId="0" fontId="27" fillId="0" borderId="0" xfId="2" applyFont="1" applyBorder="1" applyProtection="1">
      <protection locked="0"/>
    </xf>
    <xf numFmtId="0" fontId="26" fillId="2" borderId="0" xfId="6" applyFill="1" applyBorder="1"/>
    <xf numFmtId="0" fontId="26" fillId="2" borderId="0" xfId="6" applyFill="1" applyAlignment="1">
      <alignment horizontal="center"/>
    </xf>
    <xf numFmtId="166" fontId="26" fillId="2" borderId="0" xfId="7" applyNumberFormat="1" applyFont="1" applyFill="1" applyAlignment="1">
      <alignment horizontal="center"/>
    </xf>
    <xf numFmtId="0" fontId="26" fillId="2" borderId="0" xfId="6" applyFill="1"/>
    <xf numFmtId="0" fontId="26" fillId="2" borderId="0" xfId="6" applyFont="1" applyFill="1" applyBorder="1" applyAlignment="1">
      <alignment horizontal="center"/>
    </xf>
    <xf numFmtId="0" fontId="26" fillId="2" borderId="0" xfId="6" applyFont="1" applyFill="1" applyBorder="1"/>
    <xf numFmtId="0" fontId="26" fillId="0" borderId="0" xfId="6" applyFont="1" applyFill="1" applyBorder="1" applyAlignment="1">
      <alignment horizontal="center" vertical="center" wrapText="1"/>
    </xf>
    <xf numFmtId="0" fontId="26" fillId="0" borderId="0" xfId="6" applyFill="1" applyBorder="1"/>
    <xf numFmtId="0" fontId="34" fillId="0" borderId="0" xfId="6" applyFont="1" applyFill="1" applyBorder="1" applyAlignment="1">
      <alignment horizontal="center" vertical="center" wrapText="1"/>
    </xf>
    <xf numFmtId="0" fontId="26" fillId="2" borderId="0" xfId="6" applyFont="1" applyFill="1" applyBorder="1" applyAlignment="1"/>
    <xf numFmtId="0" fontId="38" fillId="2" borderId="0" xfId="6" applyFont="1" applyFill="1" applyBorder="1" applyAlignment="1"/>
    <xf numFmtId="0" fontId="26" fillId="0" borderId="0" xfId="6" applyFont="1" applyFill="1"/>
    <xf numFmtId="166" fontId="26" fillId="2" borderId="0" xfId="7" applyNumberFormat="1" applyFont="1" applyFill="1" applyBorder="1" applyAlignment="1">
      <alignment horizontal="center"/>
    </xf>
    <xf numFmtId="166" fontId="26" fillId="0" borderId="0" xfId="7" applyNumberFormat="1" applyFont="1" applyFill="1" applyAlignment="1">
      <alignment horizontal="center"/>
    </xf>
    <xf numFmtId="166" fontId="26" fillId="0" borderId="0" xfId="7" applyNumberFormat="1" applyFont="1" applyFill="1" applyBorder="1" applyAlignment="1">
      <alignment horizontal="center"/>
    </xf>
    <xf numFmtId="166" fontId="34" fillId="0" borderId="0" xfId="7" applyNumberFormat="1" applyFont="1" applyFill="1" applyBorder="1" applyAlignment="1">
      <alignment horizontal="center" vertical="center"/>
    </xf>
    <xf numFmtId="0" fontId="26" fillId="0" borderId="0" xfId="6" applyFont="1" applyFill="1" applyBorder="1"/>
    <xf numFmtId="0" fontId="34" fillId="0" borderId="0" xfId="6" applyFont="1" applyFill="1" applyBorder="1" applyAlignment="1">
      <alignment horizontal="right" vertical="center"/>
    </xf>
    <xf numFmtId="0" fontId="25" fillId="0" borderId="0" xfId="59" applyFont="1"/>
    <xf numFmtId="164" fontId="27" fillId="0" borderId="0" xfId="60" applyNumberFormat="1" applyFont="1"/>
    <xf numFmtId="165" fontId="27" fillId="0" borderId="0" xfId="60" applyNumberFormat="1" applyFont="1"/>
    <xf numFmtId="166" fontId="27" fillId="0" borderId="0" xfId="60" applyNumberFormat="1" applyFont="1"/>
    <xf numFmtId="166" fontId="27" fillId="0" borderId="0" xfId="60" applyNumberFormat="1" applyFont="1" applyFill="1" applyAlignment="1"/>
    <xf numFmtId="164" fontId="29" fillId="0" borderId="0" xfId="60" applyNumberFormat="1" applyFont="1" applyFill="1"/>
    <xf numFmtId="165" fontId="29" fillId="0" borderId="0" xfId="60" applyNumberFormat="1" applyFont="1" applyFill="1"/>
    <xf numFmtId="166" fontId="29" fillId="0" borderId="0" xfId="60" applyNumberFormat="1" applyFont="1" applyFill="1"/>
    <xf numFmtId="166" fontId="27" fillId="0" borderId="0" xfId="60" applyNumberFormat="1" applyFont="1" applyFill="1"/>
    <xf numFmtId="0" fontId="29" fillId="0" borderId="0" xfId="2" applyFont="1" applyProtection="1">
      <protection locked="0"/>
    </xf>
    <xf numFmtId="0" fontId="27" fillId="0" borderId="0" xfId="2" applyFont="1"/>
    <xf numFmtId="44" fontId="27" fillId="0" borderId="0" xfId="2" applyNumberFormat="1" applyFont="1" applyFill="1" applyAlignment="1">
      <alignment horizontal="left"/>
    </xf>
    <xf numFmtId="0" fontId="17" fillId="0" borderId="0" xfId="15922" applyFill="1"/>
    <xf numFmtId="0" fontId="17" fillId="0" borderId="0" xfId="15914" applyFill="1"/>
    <xf numFmtId="165" fontId="27" fillId="0" borderId="0" xfId="60" applyNumberFormat="1" applyFont="1" applyFill="1"/>
    <xf numFmtId="164" fontId="27" fillId="0" borderId="0" xfId="60" applyNumberFormat="1" applyFont="1" applyFill="1"/>
    <xf numFmtId="0" fontId="17" fillId="0" borderId="0" xfId="15917" applyFill="1"/>
    <xf numFmtId="0" fontId="17" fillId="0" borderId="0" xfId="20529" applyFill="1"/>
    <xf numFmtId="0" fontId="25" fillId="0" borderId="93" xfId="2" applyFont="1" applyFill="1" applyBorder="1" applyAlignment="1">
      <alignment horizontal="left" wrapText="1"/>
    </xf>
    <xf numFmtId="0" fontId="27" fillId="0" borderId="93" xfId="2" applyFont="1" applyBorder="1" applyAlignment="1">
      <alignment horizontal="left" wrapText="1" indent="1"/>
    </xf>
    <xf numFmtId="0" fontId="26" fillId="0" borderId="0" xfId="6" applyFill="1"/>
    <xf numFmtId="0" fontId="26" fillId="0" borderId="0" xfId="6" applyFill="1" applyAlignment="1">
      <alignment horizontal="center"/>
    </xf>
    <xf numFmtId="0" fontId="27" fillId="0" borderId="0" xfId="2" applyFont="1" applyFill="1" applyProtection="1">
      <protection locked="0"/>
    </xf>
    <xf numFmtId="0" fontId="25" fillId="0" borderId="0" xfId="2" applyFont="1" applyFill="1" applyBorder="1" applyAlignment="1" applyProtection="1">
      <protection locked="0"/>
    </xf>
    <xf numFmtId="0" fontId="30" fillId="0" borderId="97" xfId="2" applyFont="1" applyFill="1" applyBorder="1" applyAlignment="1" applyProtection="1">
      <alignment horizontal="left"/>
      <protection locked="0"/>
    </xf>
    <xf numFmtId="166" fontId="34" fillId="0" borderId="0" xfId="6" applyNumberFormat="1" applyFont="1" applyFill="1" applyBorder="1" applyAlignment="1">
      <alignment horizontal="center" vertical="center" wrapText="1"/>
    </xf>
    <xf numFmtId="0" fontId="16" fillId="0" borderId="0" xfId="20532"/>
    <xf numFmtId="0" fontId="33" fillId="0" borderId="0" xfId="20532" applyFont="1"/>
    <xf numFmtId="0" fontId="41" fillId="0" borderId="0" xfId="20532" applyFont="1"/>
    <xf numFmtId="0" fontId="39" fillId="0" borderId="7" xfId="20532" applyFont="1" applyBorder="1" applyAlignment="1">
      <alignment horizontal="center" wrapText="1"/>
    </xf>
    <xf numFmtId="172" fontId="61" fillId="0" borderId="0" xfId="20535" applyNumberFormat="1" applyFont="1"/>
    <xf numFmtId="172" fontId="0" fillId="0" borderId="0" xfId="20535" applyNumberFormat="1" applyFont="1"/>
    <xf numFmtId="0" fontId="61" fillId="0" borderId="0" xfId="20532" applyFont="1"/>
    <xf numFmtId="0" fontId="189" fillId="142" borderId="7" xfId="20532" applyFont="1" applyFill="1" applyBorder="1" applyAlignment="1">
      <alignment vertical="center" wrapText="1"/>
    </xf>
    <xf numFmtId="0" fontId="189" fillId="142" borderId="7" xfId="20532" applyFont="1" applyFill="1" applyBorder="1" applyAlignment="1">
      <alignment vertical="center"/>
    </xf>
    <xf numFmtId="0" fontId="189" fillId="0" borderId="7" xfId="20532" applyFont="1" applyBorder="1" applyAlignment="1">
      <alignment vertical="center" wrapText="1"/>
    </xf>
    <xf numFmtId="0" fontId="189" fillId="0" borderId="7" xfId="20532" applyFont="1" applyBorder="1" applyAlignment="1">
      <alignment vertical="center"/>
    </xf>
    <xf numFmtId="0" fontId="16" fillId="0" borderId="0" xfId="20532" applyBorder="1"/>
    <xf numFmtId="218" fontId="0" fillId="0" borderId="0" xfId="20535" applyNumberFormat="1" applyFont="1" applyBorder="1"/>
    <xf numFmtId="0" fontId="191" fillId="2" borderId="0" xfId="0" applyFont="1" applyFill="1" applyAlignment="1">
      <alignment vertical="center"/>
    </xf>
    <xf numFmtId="0" fontId="191" fillId="2" borderId="0" xfId="0" applyFont="1" applyFill="1" applyAlignment="1">
      <alignment horizontal="center" vertical="center"/>
    </xf>
    <xf numFmtId="0" fontId="0" fillId="2" borderId="0" xfId="0" applyFill="1"/>
    <xf numFmtId="0" fontId="193" fillId="2" borderId="0" xfId="0" applyFont="1" applyFill="1" applyAlignment="1">
      <alignment horizontal="center"/>
    </xf>
    <xf numFmtId="0" fontId="0" fillId="2" borderId="0" xfId="0" applyFill="1" applyAlignment="1">
      <alignment vertical="center"/>
    </xf>
    <xf numFmtId="0" fontId="196" fillId="2" borderId="103" xfId="0" applyFont="1" applyFill="1" applyBorder="1" applyAlignment="1">
      <alignment vertical="center" wrapText="1"/>
    </xf>
    <xf numFmtId="0" fontId="0" fillId="2" borderId="0" xfId="0" applyFill="1" applyAlignment="1">
      <alignment vertical="center" wrapText="1"/>
    </xf>
    <xf numFmtId="0" fontId="196" fillId="2" borderId="115" xfId="0" applyFont="1" applyFill="1" applyBorder="1" applyAlignment="1">
      <alignment vertical="center" wrapText="1"/>
    </xf>
    <xf numFmtId="0" fontId="196" fillId="2" borderId="109" xfId="0" applyFont="1" applyFill="1" applyBorder="1" applyAlignment="1">
      <alignment vertical="center" wrapText="1"/>
    </xf>
    <xf numFmtId="0" fontId="194" fillId="2" borderId="120" xfId="0" applyFont="1" applyFill="1" applyBorder="1" applyAlignment="1">
      <alignment vertical="center" wrapText="1"/>
    </xf>
    <xf numFmtId="0" fontId="0" fillId="2" borderId="0" xfId="0" applyFill="1" applyAlignment="1">
      <alignment horizontal="center" vertical="center"/>
    </xf>
    <xf numFmtId="0" fontId="196"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wrapText="1"/>
    </xf>
    <xf numFmtId="0" fontId="193" fillId="144" borderId="4" xfId="0" applyFont="1" applyFill="1" applyBorder="1" applyAlignment="1">
      <alignment horizontal="center"/>
    </xf>
    <xf numFmtId="0" fontId="193" fillId="144" borderId="2" xfId="0" applyFont="1" applyFill="1" applyBorder="1" applyAlignment="1">
      <alignment horizontal="center" wrapText="1"/>
    </xf>
    <xf numFmtId="0" fontId="193" fillId="144" borderId="5" xfId="0" applyFont="1" applyFill="1" applyBorder="1" applyAlignment="1">
      <alignment horizontal="center" wrapText="1"/>
    </xf>
    <xf numFmtId="0" fontId="193" fillId="2" borderId="93" xfId="0" applyFont="1" applyFill="1" applyBorder="1"/>
    <xf numFmtId="0" fontId="193" fillId="2" borderId="94" xfId="0" applyFont="1" applyFill="1" applyBorder="1"/>
    <xf numFmtId="9" fontId="0" fillId="2" borderId="95" xfId="58" applyFont="1" applyFill="1" applyBorder="1" applyAlignment="1">
      <alignment horizontal="center"/>
    </xf>
    <xf numFmtId="168" fontId="0" fillId="2" borderId="95" xfId="58" applyNumberFormat="1" applyFont="1" applyFill="1" applyBorder="1" applyAlignment="1">
      <alignment horizontal="center"/>
    </xf>
    <xf numFmtId="168" fontId="0" fillId="2" borderId="96" xfId="58" applyNumberFormat="1" applyFont="1" applyFill="1" applyBorder="1" applyAlignment="1">
      <alignment horizontal="center"/>
    </xf>
    <xf numFmtId="172" fontId="16" fillId="0" borderId="0" xfId="64" applyNumberFormat="1" applyFont="1"/>
    <xf numFmtId="0" fontId="188" fillId="142" borderId="120" xfId="20532" applyFont="1" applyFill="1" applyBorder="1" applyAlignment="1">
      <alignment vertical="center" wrapText="1"/>
    </xf>
    <xf numFmtId="0" fontId="188" fillId="142" borderId="108" xfId="20532" applyFont="1" applyFill="1" applyBorder="1" applyAlignment="1">
      <alignment vertical="center"/>
    </xf>
    <xf numFmtId="0" fontId="189" fillId="142" borderId="126" xfId="20532" applyFont="1" applyFill="1" applyBorder="1" applyAlignment="1">
      <alignment vertical="center" wrapText="1"/>
    </xf>
    <xf numFmtId="0" fontId="189" fillId="0" borderId="127" xfId="20532" applyFont="1" applyBorder="1" applyAlignment="1">
      <alignment vertical="center" wrapText="1"/>
    </xf>
    <xf numFmtId="165" fontId="27" fillId="0" borderId="0" xfId="20543" applyNumberFormat="1" applyFont="1" applyProtection="1">
      <protection locked="0"/>
    </xf>
    <xf numFmtId="166" fontId="27" fillId="0" borderId="0" xfId="20543" applyNumberFormat="1" applyFont="1" applyProtection="1">
      <protection locked="0"/>
    </xf>
    <xf numFmtId="164" fontId="25" fillId="0" borderId="125" xfId="20543" applyNumberFormat="1" applyFont="1" applyFill="1" applyBorder="1" applyAlignment="1" applyProtection="1">
      <alignment horizontal="center" wrapText="1"/>
      <protection locked="0"/>
    </xf>
    <xf numFmtId="166" fontId="29" fillId="0" borderId="97" xfId="20543" applyNumberFormat="1" applyFont="1" applyFill="1" applyBorder="1" applyAlignment="1" applyProtection="1">
      <alignment horizontal="center"/>
      <protection locked="0"/>
    </xf>
    <xf numFmtId="167" fontId="29" fillId="0" borderId="97" xfId="20543" applyNumberFormat="1" applyFont="1" applyFill="1" applyBorder="1" applyAlignment="1" applyProtection="1">
      <alignment horizontal="center"/>
      <protection locked="0"/>
    </xf>
    <xf numFmtId="167" fontId="27" fillId="0" borderId="0" xfId="20543" applyNumberFormat="1" applyFont="1" applyFill="1" applyBorder="1" applyAlignment="1" applyProtection="1">
      <alignment horizontal="center" wrapText="1"/>
      <protection locked="0"/>
    </xf>
    <xf numFmtId="0" fontId="38" fillId="0" borderId="0" xfId="20547" applyFont="1" applyBorder="1"/>
    <xf numFmtId="0" fontId="34" fillId="0" borderId="125" xfId="6" applyFont="1" applyFill="1" applyBorder="1" applyAlignment="1">
      <alignment horizontal="right" vertical="center"/>
    </xf>
    <xf numFmtId="0" fontId="34" fillId="0" borderId="125" xfId="6" applyFont="1" applyFill="1" applyBorder="1" applyAlignment="1">
      <alignment horizontal="right" vertical="center" wrapText="1"/>
    </xf>
    <xf numFmtId="166" fontId="34" fillId="0" borderId="125" xfId="7" applyNumberFormat="1" applyFont="1" applyFill="1" applyBorder="1" applyAlignment="1">
      <alignment horizontal="center" vertical="center"/>
    </xf>
    <xf numFmtId="0" fontId="34" fillId="0" borderId="125" xfId="6" applyFont="1" applyFill="1" applyBorder="1" applyAlignment="1">
      <alignment horizontal="center" vertical="center"/>
    </xf>
    <xf numFmtId="0" fontId="27" fillId="0" borderId="0" xfId="20549" applyFont="1" applyFill="1" applyBorder="1"/>
    <xf numFmtId="0" fontId="31" fillId="0" borderId="0" xfId="20549" applyFont="1"/>
    <xf numFmtId="0" fontId="43" fillId="0" borderId="0" xfId="20549"/>
    <xf numFmtId="0" fontId="25" fillId="0" borderId="0" xfId="20549" applyFont="1" applyFill="1" applyBorder="1"/>
    <xf numFmtId="42" fontId="27" fillId="0" borderId="93" xfId="1856" applyNumberFormat="1" applyFont="1" applyFill="1" applyBorder="1" applyAlignment="1">
      <alignment horizontal="left"/>
    </xf>
    <xf numFmtId="42" fontId="25" fillId="0" borderId="94" xfId="1856" applyNumberFormat="1" applyFont="1" applyFill="1" applyBorder="1" applyAlignment="1">
      <alignment horizontal="left"/>
    </xf>
    <xf numFmtId="42" fontId="25" fillId="0" borderId="90" xfId="1856" applyNumberFormat="1" applyFont="1" applyFill="1" applyBorder="1" applyAlignment="1">
      <alignment horizontal="left"/>
    </xf>
    <xf numFmtId="9" fontId="25" fillId="0" borderId="96" xfId="1856" applyNumberFormat="1" applyFont="1" applyFill="1" applyBorder="1" applyAlignment="1">
      <alignment horizontal="center"/>
    </xf>
    <xf numFmtId="42" fontId="27" fillId="0" borderId="128" xfId="1856" applyNumberFormat="1" applyFont="1" applyFill="1" applyBorder="1" applyAlignment="1">
      <alignment horizontal="left"/>
    </xf>
    <xf numFmtId="0" fontId="32" fillId="0" borderId="0" xfId="20549" applyFont="1"/>
    <xf numFmtId="0" fontId="33" fillId="0" borderId="0" xfId="20549" applyFont="1" applyFill="1" applyBorder="1"/>
    <xf numFmtId="0" fontId="34" fillId="0" borderId="0" xfId="6" applyFont="1" applyFill="1" applyBorder="1" applyAlignment="1">
      <alignment horizontal="center" vertical="center"/>
    </xf>
    <xf numFmtId="0" fontId="14" fillId="0" borderId="0" xfId="20548"/>
    <xf numFmtId="0" fontId="14" fillId="0" borderId="0" xfId="20548" applyFill="1"/>
    <xf numFmtId="0" fontId="61" fillId="0" borderId="0" xfId="20548" applyFont="1"/>
    <xf numFmtId="0" fontId="14" fillId="0" borderId="125" xfId="20548" applyBorder="1"/>
    <xf numFmtId="0" fontId="14" fillId="2" borderId="125" xfId="20548" applyFill="1" applyBorder="1"/>
    <xf numFmtId="0" fontId="14" fillId="3" borderId="125" xfId="20548" applyFill="1" applyBorder="1"/>
    <xf numFmtId="0" fontId="14" fillId="0" borderId="125" xfId="20548" applyFill="1" applyBorder="1"/>
    <xf numFmtId="0" fontId="14" fillId="4" borderId="0" xfId="20548" applyFill="1"/>
    <xf numFmtId="0" fontId="0" fillId="0" borderId="125" xfId="20548" applyFont="1" applyFill="1" applyBorder="1"/>
    <xf numFmtId="0" fontId="14" fillId="0" borderId="0" xfId="20548" applyBorder="1"/>
    <xf numFmtId="0" fontId="14" fillId="0" borderId="0" xfId="20548" applyFill="1" applyBorder="1"/>
    <xf numFmtId="0" fontId="0" fillId="0" borderId="0" xfId="20548" applyFont="1" applyFill="1" applyBorder="1"/>
    <xf numFmtId="0" fontId="61" fillId="0" borderId="0" xfId="20548" applyFont="1" applyFill="1"/>
    <xf numFmtId="0" fontId="14" fillId="0" borderId="10" xfId="20548" applyFill="1" applyBorder="1"/>
    <xf numFmtId="0" fontId="0" fillId="0" borderId="0" xfId="20548" applyFont="1"/>
    <xf numFmtId="0" fontId="26" fillId="0" borderId="0" xfId="6" applyFont="1" applyFill="1" applyBorder="1" applyAlignment="1">
      <alignment horizontal="center"/>
    </xf>
    <xf numFmtId="166" fontId="26" fillId="0" borderId="0" xfId="6" applyNumberFormat="1" applyFont="1" applyFill="1" applyBorder="1" applyAlignment="1">
      <alignment horizontal="center"/>
    </xf>
    <xf numFmtId="166" fontId="42" fillId="2" borderId="0" xfId="7" applyNumberFormat="1" applyFont="1" applyFill="1" applyBorder="1" applyAlignment="1">
      <alignment horizontal="center"/>
    </xf>
    <xf numFmtId="166" fontId="42" fillId="2" borderId="0" xfId="7" applyNumberFormat="1" applyFont="1" applyFill="1" applyBorder="1" applyAlignment="1">
      <alignment horizontal="center" wrapText="1"/>
    </xf>
    <xf numFmtId="0" fontId="33" fillId="0" borderId="0" xfId="20532" applyFont="1" applyAlignment="1">
      <alignment horizontal="right"/>
    </xf>
    <xf numFmtId="0" fontId="39" fillId="0" borderId="120" xfId="20532" applyFont="1" applyBorder="1" applyAlignment="1">
      <alignment wrapText="1"/>
    </xf>
    <xf numFmtId="0" fontId="26" fillId="0" borderId="0" xfId="20557"/>
    <xf numFmtId="17" fontId="203" fillId="0" borderId="0" xfId="20557" applyNumberFormat="1" applyFont="1"/>
    <xf numFmtId="0" fontId="204" fillId="0" borderId="0" xfId="20557" applyFont="1"/>
    <xf numFmtId="0" fontId="106" fillId="0" borderId="0" xfId="20557" applyFont="1" applyAlignment="1">
      <alignment wrapText="1"/>
    </xf>
    <xf numFmtId="0" fontId="26" fillId="0" borderId="134" xfId="20557" applyBorder="1" applyAlignment="1">
      <alignment horizontal="center"/>
    </xf>
    <xf numFmtId="0" fontId="135" fillId="0" borderId="0" xfId="20558" applyFont="1" applyProtection="1">
      <protection locked="0"/>
    </xf>
    <xf numFmtId="0" fontId="135" fillId="0" borderId="135" xfId="20558" applyFont="1" applyBorder="1" applyProtection="1">
      <protection locked="0"/>
    </xf>
    <xf numFmtId="0" fontId="34" fillId="0" borderId="0" xfId="20559" applyFont="1" applyAlignment="1">
      <alignment horizontal="left"/>
    </xf>
    <xf numFmtId="0" fontId="34" fillId="0" borderId="134" xfId="20559" applyFont="1" applyBorder="1" applyAlignment="1">
      <alignment horizontal="left"/>
    </xf>
    <xf numFmtId="168" fontId="34" fillId="0" borderId="0" xfId="17592" applyNumberFormat="1" applyFont="1"/>
    <xf numFmtId="0" fontId="34" fillId="0" borderId="0" xfId="20559" applyFont="1" applyAlignment="1">
      <alignment horizontal="left" vertical="center"/>
    </xf>
    <xf numFmtId="0" fontId="34" fillId="0" borderId="133" xfId="20559" applyFont="1" applyBorder="1" applyAlignment="1">
      <alignment horizontal="left" vertical="center"/>
    </xf>
    <xf numFmtId="0" fontId="38" fillId="0" borderId="0" xfId="20559" applyFont="1" applyAlignment="1">
      <alignment horizontal="left"/>
    </xf>
    <xf numFmtId="42" fontId="34" fillId="0" borderId="134" xfId="20559" applyNumberFormat="1" applyFont="1" applyBorder="1" applyAlignment="1">
      <alignment horizontal="right"/>
    </xf>
    <xf numFmtId="0" fontId="34" fillId="0" borderId="0" xfId="20559" applyFont="1" applyAlignment="1">
      <alignment horizontal="right" vertical="center"/>
    </xf>
    <xf numFmtId="0" fontId="34" fillId="0" borderId="133" xfId="20559" applyFont="1" applyBorder="1" applyAlignment="1">
      <alignment horizontal="right" vertical="center"/>
    </xf>
    <xf numFmtId="0" fontId="34" fillId="0" borderId="0" xfId="20557" applyFont="1"/>
    <xf numFmtId="42" fontId="34" fillId="0" borderId="134" xfId="20559" applyNumberFormat="1" applyFont="1" applyBorder="1"/>
    <xf numFmtId="42" fontId="34" fillId="0" borderId="0" xfId="20559" applyNumberFormat="1" applyFont="1" applyAlignment="1">
      <alignment horizontal="center" vertical="center"/>
    </xf>
    <xf numFmtId="42" fontId="34" fillId="0" borderId="133" xfId="20559" applyNumberFormat="1" applyFont="1" applyBorder="1" applyAlignment="1">
      <alignment horizontal="center" vertical="center"/>
    </xf>
    <xf numFmtId="0" fontId="26" fillId="0" borderId="134" xfId="20557" applyBorder="1" applyAlignment="1">
      <alignment horizontal="center" vertical="center"/>
    </xf>
    <xf numFmtId="0" fontId="34" fillId="0" borderId="0" xfId="20557" applyFont="1" applyAlignment="1">
      <alignment vertical="center"/>
    </xf>
    <xf numFmtId="0" fontId="106" fillId="0" borderId="0" xfId="20557" applyFont="1" applyAlignment="1">
      <alignment vertical="center"/>
    </xf>
    <xf numFmtId="0" fontId="0" fillId="0" borderId="0" xfId="0" applyAlignment="1">
      <alignment vertical="center"/>
    </xf>
    <xf numFmtId="0" fontId="106" fillId="0" borderId="0" xfId="20557" applyFont="1"/>
    <xf numFmtId="42" fontId="26" fillId="0" borderId="134" xfId="20559" applyNumberFormat="1" applyBorder="1"/>
    <xf numFmtId="168" fontId="26" fillId="0" borderId="0" xfId="17592" applyNumberFormat="1"/>
    <xf numFmtId="42" fontId="26" fillId="0" borderId="0" xfId="20559" applyNumberFormat="1" applyAlignment="1">
      <alignment horizontal="center" vertical="center"/>
    </xf>
    <xf numFmtId="42" fontId="26" fillId="0" borderId="133" xfId="20559" applyNumberFormat="1" applyBorder="1" applyAlignment="1">
      <alignment horizontal="center" vertical="center"/>
    </xf>
    <xf numFmtId="0" fontId="106" fillId="0" borderId="0" xfId="20559" applyFont="1" applyAlignment="1">
      <alignment horizontal="left"/>
    </xf>
    <xf numFmtId="42" fontId="38" fillId="0" borderId="134" xfId="20559" applyNumberFormat="1" applyFont="1" applyBorder="1"/>
    <xf numFmtId="168" fontId="38" fillId="0" borderId="0" xfId="17592" applyNumberFormat="1" applyFont="1"/>
    <xf numFmtId="42" fontId="38" fillId="0" borderId="0" xfId="20559" applyNumberFormat="1" applyFont="1" applyAlignment="1">
      <alignment horizontal="center" vertical="center"/>
    </xf>
    <xf numFmtId="42" fontId="38" fillId="0" borderId="133" xfId="20559" applyNumberFormat="1" applyFont="1" applyBorder="1" applyAlignment="1">
      <alignment horizontal="center" vertical="center"/>
    </xf>
    <xf numFmtId="44" fontId="34" fillId="0" borderId="0" xfId="17842" applyNumberFormat="1" applyFont="1" applyFill="1" applyBorder="1" applyAlignment="1">
      <alignment horizontal="center"/>
    </xf>
    <xf numFmtId="42" fontId="38" fillId="0" borderId="6" xfId="20559" applyNumberFormat="1" applyFont="1" applyBorder="1"/>
    <xf numFmtId="168" fontId="38" fillId="0" borderId="6" xfId="17592" applyNumberFormat="1" applyFont="1" applyBorder="1" applyAlignment="1">
      <alignment horizontal="center"/>
    </xf>
    <xf numFmtId="42" fontId="38" fillId="0" borderId="6" xfId="20559" applyNumberFormat="1" applyFont="1" applyBorder="1" applyAlignment="1">
      <alignment horizontal="center" vertical="center"/>
    </xf>
    <xf numFmtId="42" fontId="38" fillId="0" borderId="7" xfId="20559" applyNumberFormat="1" applyFont="1" applyBorder="1" applyAlignment="1">
      <alignment horizontal="center" vertical="center"/>
    </xf>
    <xf numFmtId="172" fontId="38" fillId="0" borderId="0" xfId="64" applyNumberFormat="1" applyFont="1"/>
    <xf numFmtId="42" fontId="38" fillId="0" borderId="0" xfId="20557" applyNumberFormat="1" applyFont="1"/>
    <xf numFmtId="0" fontId="106" fillId="0" borderId="0" xfId="20561" applyFont="1"/>
    <xf numFmtId="0" fontId="135" fillId="0" borderId="0" xfId="20557" applyFont="1"/>
    <xf numFmtId="0" fontId="34" fillId="0" borderId="0" xfId="20558" applyFont="1" applyAlignment="1" applyProtection="1">
      <alignment horizontal="left"/>
      <protection locked="0"/>
    </xf>
    <xf numFmtId="166" fontId="34" fillId="0" borderId="0" xfId="20558" applyNumberFormat="1" applyFont="1" applyAlignment="1" applyProtection="1">
      <alignment horizontal="left"/>
      <protection locked="0"/>
    </xf>
    <xf numFmtId="0" fontId="34" fillId="3" borderId="107" xfId="20558" applyFont="1" applyFill="1" applyBorder="1" applyAlignment="1">
      <alignment horizontal="center" wrapText="1"/>
    </xf>
    <xf numFmtId="0" fontId="34" fillId="3" borderId="73" xfId="20558" applyFont="1" applyFill="1" applyBorder="1" applyAlignment="1">
      <alignment horizontal="center" wrapText="1"/>
    </xf>
    <xf numFmtId="0" fontId="34" fillId="3" borderId="7" xfId="20558" applyFont="1" applyFill="1" applyBorder="1" applyAlignment="1">
      <alignment horizontal="center" wrapText="1"/>
    </xf>
    <xf numFmtId="0" fontId="191" fillId="0" borderId="0" xfId="0" applyFont="1"/>
    <xf numFmtId="0" fontId="34" fillId="3" borderId="126" xfId="20559" applyFont="1" applyFill="1" applyBorder="1" applyAlignment="1">
      <alignment horizontal="left"/>
    </xf>
    <xf numFmtId="0" fontId="34" fillId="3" borderId="134" xfId="20558" applyFont="1" applyFill="1" applyBorder="1" applyAlignment="1" applyProtection="1">
      <alignment horizontal="center" wrapText="1"/>
      <protection locked="0"/>
    </xf>
    <xf numFmtId="168" fontId="34" fillId="3" borderId="101" xfId="17592" applyNumberFormat="1" applyFont="1" applyFill="1" applyBorder="1" applyAlignment="1" applyProtection="1">
      <alignment horizontal="center" wrapText="1"/>
      <protection locked="0"/>
    </xf>
    <xf numFmtId="0" fontId="34" fillId="3" borderId="101" xfId="20557" applyFont="1" applyFill="1" applyBorder="1" applyAlignment="1">
      <alignment horizontal="center" wrapText="1"/>
    </xf>
    <xf numFmtId="42" fontId="38" fillId="0" borderId="10" xfId="20559" applyNumberFormat="1" applyFont="1" applyBorder="1"/>
    <xf numFmtId="42" fontId="38" fillId="0" borderId="136" xfId="20559" applyNumberFormat="1" applyFont="1" applyBorder="1"/>
    <xf numFmtId="42" fontId="25" fillId="0" borderId="91" xfId="1856" applyNumberFormat="1" applyFont="1" applyFill="1" applyBorder="1" applyAlignment="1">
      <alignment horizontal="center" wrapText="1"/>
    </xf>
    <xf numFmtId="169" fontId="25" fillId="0" borderId="92" xfId="1856" applyNumberFormat="1" applyFont="1" applyFill="1" applyBorder="1" applyAlignment="1">
      <alignment horizontal="center" wrapText="1"/>
    </xf>
    <xf numFmtId="0" fontId="27" fillId="0" borderId="0" xfId="20549" applyFont="1" applyFill="1" applyBorder="1" applyAlignment="1">
      <alignment horizontal="center"/>
    </xf>
    <xf numFmtId="169" fontId="25" fillId="0" borderId="92" xfId="1856" applyNumberFormat="1" applyFont="1" applyFill="1" applyBorder="1" applyAlignment="1">
      <alignment horizontal="center"/>
    </xf>
    <xf numFmtId="42" fontId="25" fillId="0" borderId="91" xfId="1856" applyNumberFormat="1" applyFont="1" applyFill="1" applyBorder="1" applyAlignment="1">
      <alignment horizontal="center"/>
    </xf>
    <xf numFmtId="42" fontId="25" fillId="0" borderId="90" xfId="1856" applyNumberFormat="1" applyFont="1" applyFill="1" applyBorder="1" applyAlignment="1">
      <alignment horizontal="center"/>
    </xf>
    <xf numFmtId="0" fontId="34" fillId="145" borderId="132" xfId="6" applyFont="1" applyFill="1" applyBorder="1" applyAlignment="1">
      <alignment horizontal="center" vertical="center" wrapText="1"/>
    </xf>
    <xf numFmtId="9" fontId="0" fillId="2" borderId="125" xfId="58" applyFont="1" applyFill="1" applyBorder="1" applyAlignment="1">
      <alignment horizontal="center"/>
    </xf>
    <xf numFmtId="42" fontId="25" fillId="0" borderId="0" xfId="1856" applyNumberFormat="1" applyFont="1" applyFill="1" applyBorder="1" applyAlignment="1">
      <alignment horizontal="left"/>
    </xf>
    <xf numFmtId="42" fontId="38" fillId="0" borderId="0" xfId="20559" applyNumberFormat="1" applyFont="1" applyBorder="1"/>
    <xf numFmtId="0" fontId="34" fillId="0" borderId="2" xfId="6" applyFont="1" applyFill="1" applyBorder="1" applyAlignment="1">
      <alignment horizontal="right" vertical="center"/>
    </xf>
    <xf numFmtId="0" fontId="34" fillId="0" borderId="2" xfId="6" applyFont="1" applyFill="1" applyBorder="1" applyAlignment="1">
      <alignment horizontal="right" vertical="center" wrapText="1"/>
    </xf>
    <xf numFmtId="166" fontId="34" fillId="0" borderId="2" xfId="7" applyNumberFormat="1" applyFont="1" applyFill="1" applyBorder="1" applyAlignment="1">
      <alignment horizontal="center" vertical="center"/>
    </xf>
    <xf numFmtId="0" fontId="34" fillId="0" borderId="0" xfId="6" applyFont="1" applyFill="1" applyBorder="1" applyAlignment="1">
      <alignment horizontal="right" vertical="center" wrapText="1"/>
    </xf>
    <xf numFmtId="0" fontId="13" fillId="0" borderId="0" xfId="20563"/>
    <xf numFmtId="0" fontId="13" fillId="0" borderId="0" xfId="20563" applyAlignment="1">
      <alignment horizontal="right"/>
    </xf>
    <xf numFmtId="0" fontId="13" fillId="146" borderId="0" xfId="20563" applyFill="1"/>
    <xf numFmtId="166" fontId="0" fillId="0" borderId="0" xfId="20564" applyNumberFormat="1" applyFont="1"/>
    <xf numFmtId="0" fontId="13" fillId="0" borderId="124" xfId="20563" applyBorder="1" applyAlignment="1">
      <alignment horizontal="center"/>
    </xf>
    <xf numFmtId="0" fontId="61" fillId="0" borderId="0" xfId="20563" applyFont="1" applyAlignment="1">
      <alignment horizontal="center" vertical="top" wrapText="1"/>
    </xf>
    <xf numFmtId="0" fontId="61" fillId="146" borderId="0" xfId="20563" applyFont="1" applyFill="1" applyAlignment="1">
      <alignment horizontal="center" vertical="top" wrapText="1"/>
    </xf>
    <xf numFmtId="166" fontId="61" fillId="0" borderId="0" xfId="20564" applyNumberFormat="1" applyFont="1" applyBorder="1" applyAlignment="1">
      <alignment horizontal="center" vertical="top" wrapText="1"/>
    </xf>
    <xf numFmtId="0" fontId="13" fillId="0" borderId="0" xfId="20563" applyAlignment="1">
      <alignment horizontal="center" vertical="top" wrapText="1"/>
    </xf>
    <xf numFmtId="0" fontId="61" fillId="0" borderId="121" xfId="20563" applyFont="1" applyBorder="1" applyAlignment="1">
      <alignment horizontal="center"/>
    </xf>
    <xf numFmtId="0" fontId="61" fillId="0" borderId="123" xfId="20563" applyFont="1" applyBorder="1" applyAlignment="1">
      <alignment horizontal="center" wrapText="1"/>
    </xf>
    <xf numFmtId="0" fontId="61" fillId="146" borderId="0" xfId="20563" applyFont="1" applyFill="1" applyAlignment="1">
      <alignment horizontal="center"/>
    </xf>
    <xf numFmtId="0" fontId="13" fillId="0" borderId="138" xfId="20563" applyBorder="1" applyAlignment="1">
      <alignment horizontal="center"/>
    </xf>
    <xf numFmtId="0" fontId="13" fillId="146" borderId="138" xfId="20563" applyFill="1" applyBorder="1"/>
    <xf numFmtId="209" fontId="0" fillId="0" borderId="0" xfId="20564" applyNumberFormat="1" applyFont="1"/>
    <xf numFmtId="172" fontId="0" fillId="0" borderId="0" xfId="20565" applyNumberFormat="1" applyFont="1"/>
    <xf numFmtId="0" fontId="61" fillId="0" borderId="138" xfId="20563" applyFont="1" applyBorder="1" applyAlignment="1">
      <alignment horizontal="left"/>
    </xf>
    <xf numFmtId="172" fontId="0" fillId="0" borderId="0" xfId="20565" applyNumberFormat="1" applyFont="1" applyBorder="1"/>
    <xf numFmtId="0" fontId="198" fillId="0" borderId="138" xfId="20563" applyFont="1" applyBorder="1" applyAlignment="1">
      <alignment horizontal="left"/>
    </xf>
    <xf numFmtId="0" fontId="13" fillId="0" borderId="138" xfId="20563" applyBorder="1" applyAlignment="1">
      <alignment horizontal="right"/>
    </xf>
    <xf numFmtId="166" fontId="0" fillId="0" borderId="0" xfId="20564" applyNumberFormat="1" applyFont="1" applyFill="1" applyBorder="1"/>
    <xf numFmtId="0" fontId="61" fillId="3" borderId="138" xfId="20563" applyFont="1" applyFill="1" applyBorder="1" applyAlignment="1">
      <alignment horizontal="center"/>
    </xf>
    <xf numFmtId="166" fontId="0" fillId="0" borderId="0" xfId="20564" applyNumberFormat="1" applyFont="1" applyBorder="1"/>
    <xf numFmtId="0" fontId="61" fillId="0" borderId="0" xfId="20563" applyFont="1" applyAlignment="1">
      <alignment horizontal="left"/>
    </xf>
    <xf numFmtId="0" fontId="199" fillId="0" borderId="0" xfId="20563" applyFont="1"/>
    <xf numFmtId="0" fontId="36" fillId="0" borderId="0" xfId="6" applyFont="1" applyFill="1" applyBorder="1" applyAlignment="1"/>
    <xf numFmtId="0" fontId="34" fillId="0" borderId="2" xfId="6" applyFont="1" applyFill="1" applyBorder="1" applyAlignment="1">
      <alignment horizontal="center" vertical="center"/>
    </xf>
    <xf numFmtId="0" fontId="26" fillId="0" borderId="0" xfId="6" applyFont="1" applyFill="1" applyBorder="1" applyAlignment="1">
      <alignment horizontal="left" wrapText="1" indent="1"/>
    </xf>
    <xf numFmtId="0" fontId="34" fillId="2" borderId="125" xfId="6" applyFont="1" applyFill="1" applyBorder="1" applyAlignment="1">
      <alignment horizontal="right" vertical="center"/>
    </xf>
    <xf numFmtId="0" fontId="34" fillId="2" borderId="125" xfId="6" applyFont="1" applyFill="1" applyBorder="1" applyAlignment="1">
      <alignment horizontal="right" vertical="center" wrapText="1"/>
    </xf>
    <xf numFmtId="0" fontId="34" fillId="2" borderId="125" xfId="6" applyFont="1" applyFill="1" applyBorder="1" applyAlignment="1">
      <alignment horizontal="center" vertical="center"/>
    </xf>
    <xf numFmtId="166" fontId="34" fillId="2" borderId="125" xfId="7" applyNumberFormat="1" applyFont="1" applyFill="1" applyBorder="1" applyAlignment="1">
      <alignment horizontal="center" vertical="center"/>
    </xf>
    <xf numFmtId="0" fontId="33" fillId="0" borderId="125" xfId="20563" applyFont="1" applyBorder="1" applyAlignment="1">
      <alignment horizontal="left" wrapText="1"/>
    </xf>
    <xf numFmtId="0" fontId="26" fillId="0" borderId="0" xfId="6" applyFont="1" applyFill="1" applyBorder="1" applyAlignment="1">
      <alignment horizontal="right"/>
    </xf>
    <xf numFmtId="166" fontId="39" fillId="0" borderId="0" xfId="20550" applyNumberFormat="1" applyFont="1" applyFill="1" applyBorder="1" applyAlignment="1">
      <alignment wrapText="1"/>
    </xf>
    <xf numFmtId="0" fontId="39" fillId="0" borderId="0" xfId="20548" applyFont="1" applyBorder="1" applyAlignment="1">
      <alignment horizontal="left" vertical="top" wrapText="1"/>
    </xf>
    <xf numFmtId="0" fontId="198" fillId="0" borderId="140" xfId="20563" applyFont="1" applyBorder="1" applyAlignment="1">
      <alignment horizontal="right"/>
    </xf>
    <xf numFmtId="42" fontId="27" fillId="0" borderId="0" xfId="1856" applyNumberFormat="1" applyFont="1" applyFill="1" applyBorder="1" applyAlignment="1">
      <alignment horizontal="left"/>
    </xf>
    <xf numFmtId="42" fontId="25" fillId="0" borderId="142" xfId="1856" applyNumberFormat="1" applyFont="1" applyFill="1" applyBorder="1" applyAlignment="1">
      <alignment horizontal="left"/>
    </xf>
    <xf numFmtId="42" fontId="27" fillId="0" borderId="143" xfId="1856" applyNumberFormat="1" applyFont="1" applyFill="1" applyBorder="1" applyAlignment="1">
      <alignment horizontal="left"/>
    </xf>
    <xf numFmtId="169" fontId="27" fillId="0" borderId="144" xfId="1856" applyNumberFormat="1" applyFont="1" applyFill="1" applyBorder="1" applyAlignment="1">
      <alignment horizontal="left"/>
    </xf>
    <xf numFmtId="169" fontId="27" fillId="0" borderId="145" xfId="1856" applyNumberFormat="1" applyFont="1" applyFill="1" applyBorder="1" applyAlignment="1">
      <alignment horizontal="left"/>
    </xf>
    <xf numFmtId="42" fontId="25" fillId="0" borderId="146" xfId="1856" applyNumberFormat="1" applyFont="1" applyFill="1" applyBorder="1" applyAlignment="1">
      <alignment horizontal="left"/>
    </xf>
    <xf numFmtId="42" fontId="27" fillId="143" borderId="129" xfId="1856" applyNumberFormat="1" applyFont="1" applyFill="1" applyBorder="1" applyAlignment="1">
      <alignment horizontal="left"/>
    </xf>
    <xf numFmtId="42" fontId="27" fillId="143" borderId="131" xfId="1856" applyNumberFormat="1" applyFont="1" applyFill="1" applyBorder="1" applyAlignment="1">
      <alignment horizontal="left"/>
    </xf>
    <xf numFmtId="42" fontId="27" fillId="143" borderId="128" xfId="1856" applyNumberFormat="1" applyFont="1" applyFill="1" applyBorder="1" applyAlignment="1">
      <alignment horizontal="left"/>
    </xf>
    <xf numFmtId="0" fontId="135" fillId="74" borderId="107" xfId="20557" applyFont="1" applyFill="1" applyBorder="1" applyAlignment="1">
      <alignment vertical="center"/>
    </xf>
    <xf numFmtId="0" fontId="135" fillId="74" borderId="73" xfId="20557" applyFont="1" applyFill="1" applyBorder="1" applyAlignment="1">
      <alignment vertical="center"/>
    </xf>
    <xf numFmtId="0" fontId="135" fillId="74" borderId="108" xfId="20557" applyFont="1" applyFill="1" applyBorder="1" applyAlignment="1">
      <alignment vertical="center"/>
    </xf>
    <xf numFmtId="0" fontId="42" fillId="2" borderId="0" xfId="6" applyFont="1" applyFill="1" applyBorder="1"/>
    <xf numFmtId="42" fontId="34" fillId="143" borderId="10" xfId="20559" applyNumberFormat="1" applyFont="1" applyFill="1" applyBorder="1" applyAlignment="1">
      <alignment vertical="center"/>
    </xf>
    <xf numFmtId="0" fontId="193" fillId="0" borderId="120" xfId="0" applyFont="1" applyBorder="1"/>
    <xf numFmtId="9" fontId="211" fillId="147" borderId="127" xfId="1856" applyNumberFormat="1" applyFont="1" applyFill="1" applyBorder="1" applyAlignment="1">
      <alignment horizontal="center"/>
    </xf>
    <xf numFmtId="9" fontId="27" fillId="3" borderId="127" xfId="1856" applyNumberFormat="1" applyFont="1" applyFill="1" applyBorder="1" applyAlignment="1">
      <alignment horizontal="center"/>
    </xf>
    <xf numFmtId="42" fontId="27" fillId="3" borderId="127" xfId="1856" applyNumberFormat="1" applyFont="1" applyFill="1" applyBorder="1" applyAlignment="1">
      <alignment horizontal="center"/>
    </xf>
    <xf numFmtId="42" fontId="27" fillId="143" borderId="125" xfId="1856" applyNumberFormat="1" applyFont="1" applyFill="1" applyBorder="1" applyAlignment="1">
      <alignment horizontal="center"/>
    </xf>
    <xf numFmtId="42" fontId="27" fillId="143" borderId="93" xfId="1856" applyNumberFormat="1" applyFont="1" applyFill="1" applyBorder="1" applyAlignment="1">
      <alignment horizontal="center"/>
    </xf>
    <xf numFmtId="42" fontId="25" fillId="0" borderId="118" xfId="1856" applyNumberFormat="1" applyFont="1" applyFill="1" applyBorder="1" applyAlignment="1">
      <alignment horizontal="center"/>
    </xf>
    <xf numFmtId="42" fontId="27" fillId="143" borderId="127" xfId="1856" applyNumberFormat="1" applyFont="1" applyFill="1" applyBorder="1" applyAlignment="1">
      <alignment horizontal="center"/>
    </xf>
    <xf numFmtId="42" fontId="27" fillId="3" borderId="94" xfId="1856" applyNumberFormat="1" applyFont="1" applyFill="1" applyBorder="1" applyAlignment="1">
      <alignment horizontal="center"/>
    </xf>
    <xf numFmtId="42" fontId="27" fillId="3" borderId="95" xfId="1856" applyNumberFormat="1" applyFont="1" applyFill="1" applyBorder="1" applyAlignment="1">
      <alignment horizontal="center"/>
    </xf>
    <xf numFmtId="42" fontId="27" fillId="3" borderId="96" xfId="1856" applyNumberFormat="1" applyFont="1" applyFill="1" applyBorder="1" applyAlignment="1">
      <alignment horizontal="center"/>
    </xf>
    <xf numFmtId="42" fontId="27" fillId="3" borderId="93" xfId="1856" applyNumberFormat="1" applyFont="1" applyFill="1" applyBorder="1" applyAlignment="1">
      <alignment horizontal="center"/>
    </xf>
    <xf numFmtId="42" fontId="27" fillId="3" borderId="125" xfId="1856" applyNumberFormat="1" applyFont="1" applyFill="1" applyBorder="1" applyAlignment="1">
      <alignment horizontal="center"/>
    </xf>
    <xf numFmtId="42" fontId="27" fillId="3" borderId="53" xfId="1856" applyNumberFormat="1" applyFont="1" applyFill="1" applyBorder="1" applyAlignment="1">
      <alignment horizontal="center" wrapText="1"/>
    </xf>
    <xf numFmtId="166" fontId="27" fillId="3" borderId="125" xfId="1856" applyNumberFormat="1" applyFont="1" applyFill="1" applyBorder="1" applyAlignment="1">
      <alignment horizontal="left"/>
    </xf>
    <xf numFmtId="42" fontId="25" fillId="3" borderId="95" xfId="1856" applyNumberFormat="1" applyFont="1" applyFill="1" applyBorder="1" applyAlignment="1">
      <alignment horizontal="right"/>
    </xf>
    <xf numFmtId="166" fontId="25" fillId="3" borderId="95" xfId="1856" applyNumberFormat="1" applyFont="1" applyFill="1" applyBorder="1" applyAlignment="1">
      <alignment horizontal="left"/>
    </xf>
    <xf numFmtId="42" fontId="27" fillId="3" borderId="127" xfId="1856" applyNumberFormat="1" applyFont="1" applyFill="1" applyBorder="1" applyAlignment="1">
      <alignment horizontal="left"/>
    </xf>
    <xf numFmtId="42" fontId="25" fillId="3" borderId="96" xfId="1856" applyNumberFormat="1" applyFont="1" applyFill="1" applyBorder="1" applyAlignment="1">
      <alignment horizontal="left"/>
    </xf>
    <xf numFmtId="0" fontId="212" fillId="147" borderId="2" xfId="6" applyFont="1" applyFill="1" applyBorder="1" applyAlignment="1">
      <alignment horizontal="right"/>
    </xf>
    <xf numFmtId="0" fontId="212" fillId="147" borderId="2" xfId="6" applyFont="1" applyFill="1" applyBorder="1" applyAlignment="1">
      <alignment horizontal="left" wrapText="1" indent="1"/>
    </xf>
    <xf numFmtId="0" fontId="212" fillId="147" borderId="125" xfId="6" applyFont="1" applyFill="1" applyBorder="1" applyAlignment="1">
      <alignment horizontal="center"/>
    </xf>
    <xf numFmtId="0" fontId="212" fillId="147" borderId="2" xfId="6" applyFont="1" applyFill="1" applyBorder="1" applyAlignment="1">
      <alignment horizontal="center"/>
    </xf>
    <xf numFmtId="0" fontId="212" fillId="147" borderId="125" xfId="6" applyFont="1" applyFill="1" applyBorder="1" applyAlignment="1">
      <alignment horizontal="left" wrapText="1" indent="1"/>
    </xf>
    <xf numFmtId="166" fontId="212" fillId="147" borderId="125" xfId="7" applyNumberFormat="1" applyFont="1" applyFill="1" applyBorder="1" applyAlignment="1">
      <alignment horizontal="center"/>
    </xf>
    <xf numFmtId="166" fontId="212" fillId="147" borderId="2" xfId="7" applyNumberFormat="1" applyFont="1" applyFill="1" applyBorder="1" applyAlignment="1">
      <alignment horizontal="center"/>
    </xf>
    <xf numFmtId="0" fontId="212" fillId="147" borderId="125" xfId="6" applyFont="1" applyFill="1" applyBorder="1" applyAlignment="1">
      <alignment horizontal="right"/>
    </xf>
    <xf numFmtId="0" fontId="212" fillId="147" borderId="125" xfId="6" applyFont="1" applyFill="1" applyBorder="1" applyAlignment="1">
      <alignment horizontal="left" indent="1"/>
    </xf>
    <xf numFmtId="170" fontId="212" fillId="147" borderId="125" xfId="6" applyNumberFormat="1" applyFont="1" applyFill="1" applyBorder="1" applyAlignment="1">
      <alignment horizontal="left" wrapText="1" indent="1"/>
    </xf>
    <xf numFmtId="0" fontId="212" fillId="147" borderId="125" xfId="6" applyNumberFormat="1" applyFont="1" applyFill="1" applyBorder="1" applyAlignment="1">
      <alignment horizontal="right"/>
    </xf>
    <xf numFmtId="0" fontId="212" fillId="147" borderId="2" xfId="6" applyFont="1" applyFill="1" applyBorder="1" applyAlignment="1">
      <alignment horizontal="left" indent="1"/>
    </xf>
    <xf numFmtId="170" fontId="212" fillId="147" borderId="2" xfId="6" applyNumberFormat="1" applyFont="1" applyFill="1" applyBorder="1" applyAlignment="1">
      <alignment horizontal="left" wrapText="1" indent="1"/>
    </xf>
    <xf numFmtId="1" fontId="212" fillId="147" borderId="125" xfId="6" applyNumberFormat="1" applyFont="1" applyFill="1" applyBorder="1" applyAlignment="1">
      <alignment horizontal="right"/>
    </xf>
    <xf numFmtId="0" fontId="212" fillId="147" borderId="125" xfId="6" applyFont="1" applyFill="1" applyBorder="1"/>
    <xf numFmtId="0" fontId="212" fillId="147" borderId="125" xfId="6" applyFont="1" applyFill="1" applyBorder="1" applyAlignment="1">
      <alignment horizontal="left" wrapText="1"/>
    </xf>
    <xf numFmtId="172" fontId="196" fillId="3" borderId="138" xfId="20565" applyNumberFormat="1" applyFont="1" applyFill="1" applyBorder="1" applyAlignment="1">
      <alignment horizontal="right"/>
    </xf>
    <xf numFmtId="6" fontId="13" fillId="3" borderId="138" xfId="20563" applyNumberFormat="1" applyFill="1" applyBorder="1"/>
    <xf numFmtId="6" fontId="33" fillId="3" borderId="138" xfId="20563" applyNumberFormat="1" applyFont="1" applyFill="1" applyBorder="1"/>
    <xf numFmtId="209" fontId="33" fillId="3" borderId="138" xfId="20563" applyNumberFormat="1" applyFont="1" applyFill="1" applyBorder="1" applyAlignment="1">
      <alignment horizontal="right"/>
    </xf>
    <xf numFmtId="9" fontId="33" fillId="3" borderId="138" xfId="58" applyFont="1" applyFill="1" applyBorder="1" applyAlignment="1">
      <alignment horizontal="right"/>
    </xf>
    <xf numFmtId="209" fontId="33" fillId="3" borderId="138" xfId="20563" applyNumberFormat="1" applyFont="1" applyFill="1" applyBorder="1"/>
    <xf numFmtId="0" fontId="61" fillId="0" borderId="138" xfId="20563" applyFont="1" applyFill="1" applyBorder="1" applyAlignment="1">
      <alignment horizontal="left"/>
    </xf>
    <xf numFmtId="0" fontId="209" fillId="0" borderId="138" xfId="0" applyFont="1" applyFill="1" applyBorder="1" applyAlignment="1">
      <alignment horizontal="left" indent="2"/>
    </xf>
    <xf numFmtId="0" fontId="0" fillId="0" borderId="138" xfId="0" applyFill="1" applyBorder="1" applyAlignment="1">
      <alignment horizontal="left" indent="2"/>
    </xf>
    <xf numFmtId="42" fontId="26" fillId="3" borderId="134" xfId="20559" applyNumberFormat="1" applyFill="1" applyBorder="1"/>
    <xf numFmtId="42" fontId="34" fillId="3" borderId="134" xfId="20559" applyNumberFormat="1" applyFont="1" applyFill="1" applyBorder="1"/>
    <xf numFmtId="42" fontId="38" fillId="3" borderId="134" xfId="20559" applyNumberFormat="1" applyFont="1" applyFill="1" applyBorder="1"/>
    <xf numFmtId="42" fontId="38" fillId="3" borderId="0" xfId="20559" applyNumberFormat="1" applyFont="1" applyFill="1" applyBorder="1"/>
    <xf numFmtId="0" fontId="34" fillId="0" borderId="0" xfId="20559" applyFont="1" applyBorder="1" applyAlignment="1">
      <alignment horizontal="left" indent="1"/>
    </xf>
    <xf numFmtId="42" fontId="34" fillId="0" borderId="0" xfId="20559" applyNumberFormat="1" applyFont="1" applyBorder="1" applyAlignment="1">
      <alignment horizontal="center" vertical="center"/>
    </xf>
    <xf numFmtId="42" fontId="34" fillId="0" borderId="0" xfId="20559" applyNumberFormat="1" applyFont="1" applyBorder="1"/>
    <xf numFmtId="168" fontId="34" fillId="0" borderId="0" xfId="17592" applyNumberFormat="1" applyFont="1" applyBorder="1"/>
    <xf numFmtId="42" fontId="34" fillId="3" borderId="0" xfId="20559" applyNumberFormat="1" applyFont="1" applyFill="1" applyBorder="1" applyAlignment="1">
      <alignment vertical="center"/>
    </xf>
    <xf numFmtId="0" fontId="106" fillId="0" borderId="6" xfId="20557" applyFont="1" applyBorder="1"/>
    <xf numFmtId="168" fontId="34" fillId="3" borderId="0" xfId="17592" applyNumberFormat="1" applyFont="1" applyFill="1" applyBorder="1" applyAlignment="1">
      <alignment vertical="center"/>
    </xf>
    <xf numFmtId="168" fontId="34" fillId="3" borderId="133" xfId="17592" applyNumberFormat="1" applyFont="1" applyFill="1" applyBorder="1" applyAlignment="1">
      <alignment horizontal="center" vertical="center"/>
    </xf>
    <xf numFmtId="42" fontId="34" fillId="3" borderId="0" xfId="20559" applyNumberFormat="1" applyFont="1" applyFill="1" applyBorder="1" applyAlignment="1">
      <alignment horizontal="center" vertical="center"/>
    </xf>
    <xf numFmtId="168" fontId="34" fillId="3" borderId="0" xfId="17592" applyNumberFormat="1" applyFont="1" applyFill="1" applyAlignment="1">
      <alignment horizontal="center" vertical="center"/>
    </xf>
    <xf numFmtId="168" fontId="34" fillId="3" borderId="0" xfId="20560" applyNumberFormat="1" applyFont="1" applyFill="1" applyBorder="1" applyAlignment="1">
      <alignment horizontal="center" vertical="center"/>
    </xf>
    <xf numFmtId="168" fontId="34" fillId="3" borderId="133" xfId="20560" applyNumberFormat="1" applyFont="1" applyFill="1" applyBorder="1" applyAlignment="1">
      <alignment horizontal="center" vertical="center"/>
    </xf>
    <xf numFmtId="168" fontId="34" fillId="143" borderId="0" xfId="17592" applyNumberFormat="1" applyFont="1" applyFill="1"/>
    <xf numFmtId="168" fontId="34" fillId="143" borderId="0" xfId="20560" applyNumberFormat="1" applyFont="1" applyFill="1" applyBorder="1" applyAlignment="1">
      <alignment horizontal="center" vertical="center"/>
    </xf>
    <xf numFmtId="168" fontId="34" fillId="143" borderId="133" xfId="20560" applyNumberFormat="1" applyFont="1" applyFill="1" applyBorder="1" applyAlignment="1">
      <alignment horizontal="center" vertical="center"/>
    </xf>
    <xf numFmtId="42" fontId="26" fillId="143" borderId="0" xfId="20559" applyNumberFormat="1" applyFill="1" applyAlignment="1">
      <alignment horizontal="center" vertical="center"/>
    </xf>
    <xf numFmtId="42" fontId="26" fillId="143" borderId="133" xfId="20559" applyNumberFormat="1" applyFill="1" applyBorder="1" applyAlignment="1">
      <alignment horizontal="center" vertical="center"/>
    </xf>
    <xf numFmtId="168" fontId="34" fillId="0" borderId="0" xfId="17592" applyNumberFormat="1" applyFont="1" applyFill="1"/>
    <xf numFmtId="168" fontId="26" fillId="143" borderId="0" xfId="17592" applyNumberFormat="1" applyFill="1"/>
    <xf numFmtId="168" fontId="34" fillId="143" borderId="0" xfId="17592" applyNumberFormat="1" applyFont="1" applyFill="1" applyAlignment="1">
      <alignment horizontal="center" vertical="center"/>
    </xf>
    <xf numFmtId="168" fontId="34" fillId="143" borderId="133" xfId="17592" applyNumberFormat="1" applyFont="1" applyFill="1" applyBorder="1" applyAlignment="1">
      <alignment horizontal="center" vertical="center"/>
    </xf>
    <xf numFmtId="168" fontId="38" fillId="143" borderId="0" xfId="17592" applyNumberFormat="1" applyFont="1" applyFill="1"/>
    <xf numFmtId="42" fontId="38" fillId="143" borderId="0" xfId="20559" applyNumberFormat="1" applyFont="1" applyFill="1" applyAlignment="1">
      <alignment horizontal="center" vertical="center"/>
    </xf>
    <xf numFmtId="42" fontId="38" fillId="143" borderId="133" xfId="20559" applyNumberFormat="1" applyFont="1" applyFill="1" applyBorder="1" applyAlignment="1">
      <alignment horizontal="center" vertical="center"/>
    </xf>
    <xf numFmtId="42" fontId="34" fillId="0" borderId="0" xfId="20559" applyNumberFormat="1" applyFont="1" applyFill="1" applyAlignment="1">
      <alignment horizontal="center" vertical="center"/>
    </xf>
    <xf numFmtId="42" fontId="34" fillId="0" borderId="133" xfId="20559" applyNumberFormat="1" applyFont="1" applyFill="1" applyBorder="1" applyAlignment="1">
      <alignment horizontal="center" vertical="center"/>
    </xf>
    <xf numFmtId="0" fontId="34" fillId="0" borderId="0" xfId="20559" applyFont="1" applyBorder="1" applyAlignment="1">
      <alignment horizontal="left"/>
    </xf>
    <xf numFmtId="0" fontId="34" fillId="0" borderId="133" xfId="20559" applyFont="1" applyBorder="1" applyAlignment="1">
      <alignment horizontal="left"/>
    </xf>
    <xf numFmtId="42" fontId="34" fillId="0" borderId="0" xfId="20559" applyNumberFormat="1" applyFont="1" applyBorder="1" applyAlignment="1">
      <alignment horizontal="right"/>
    </xf>
    <xf numFmtId="42" fontId="34" fillId="0" borderId="133" xfId="20559" applyNumberFormat="1" applyFont="1" applyBorder="1" applyAlignment="1">
      <alignment horizontal="right"/>
    </xf>
    <xf numFmtId="42" fontId="34" fillId="0" borderId="133" xfId="20559" applyNumberFormat="1" applyFont="1" applyBorder="1"/>
    <xf numFmtId="0" fontId="0" fillId="143" borderId="0" xfId="0" applyFill="1" applyBorder="1" applyAlignment="1">
      <alignment vertical="center"/>
    </xf>
    <xf numFmtId="42" fontId="26" fillId="3" borderId="133" xfId="20559" applyNumberFormat="1" applyFill="1" applyBorder="1" applyAlignment="1">
      <alignment vertical="center"/>
    </xf>
    <xf numFmtId="42" fontId="26" fillId="3" borderId="0" xfId="20559" applyNumberFormat="1" applyFill="1" applyBorder="1"/>
    <xf numFmtId="42" fontId="26" fillId="3" borderId="133" xfId="20559" applyNumberFormat="1" applyFill="1" applyBorder="1"/>
    <xf numFmtId="42" fontId="26" fillId="0" borderId="0" xfId="20559" applyNumberFormat="1" applyBorder="1"/>
    <xf numFmtId="42" fontId="26" fillId="0" borderId="133" xfId="20559" applyNumberFormat="1" applyBorder="1"/>
    <xf numFmtId="42" fontId="26" fillId="0" borderId="0" xfId="20559" applyNumberFormat="1" applyBorder="1" applyAlignment="1">
      <alignment horizontal="center"/>
    </xf>
    <xf numFmtId="166" fontId="38" fillId="3" borderId="133" xfId="7" applyNumberFormat="1" applyFont="1" applyFill="1" applyBorder="1" applyAlignment="1"/>
    <xf numFmtId="166" fontId="38" fillId="0" borderId="133" xfId="7" applyNumberFormat="1" applyFont="1" applyFill="1" applyBorder="1" applyAlignment="1"/>
    <xf numFmtId="166" fontId="26" fillId="3" borderId="125" xfId="7" applyNumberFormat="1" applyFont="1" applyFill="1" applyBorder="1" applyAlignment="1">
      <alignment horizontal="center"/>
    </xf>
    <xf numFmtId="166" fontId="26" fillId="3" borderId="2" xfId="7" applyNumberFormat="1" applyFont="1" applyFill="1" applyBorder="1" applyAlignment="1">
      <alignment horizontal="center"/>
    </xf>
    <xf numFmtId="166" fontId="26" fillId="3" borderId="125" xfId="202" applyNumberFormat="1" applyFill="1" applyBorder="1" applyAlignment="1">
      <alignment horizontal="center"/>
    </xf>
    <xf numFmtId="166" fontId="212" fillId="147" borderId="2" xfId="202" applyNumberFormat="1" applyFont="1" applyFill="1" applyBorder="1" applyAlignment="1">
      <alignment horizontal="center"/>
    </xf>
    <xf numFmtId="166" fontId="212" fillId="147" borderId="125" xfId="202" applyNumberFormat="1" applyFont="1" applyFill="1" applyBorder="1" applyAlignment="1">
      <alignment horizontal="center"/>
    </xf>
    <xf numFmtId="0" fontId="34" fillId="3" borderId="125" xfId="6" applyFont="1" applyFill="1" applyBorder="1" applyAlignment="1">
      <alignment horizontal="right" vertical="center" wrapText="1"/>
    </xf>
    <xf numFmtId="166" fontId="34" fillId="3" borderId="125" xfId="7" applyNumberFormat="1" applyFont="1" applyFill="1" applyBorder="1" applyAlignment="1">
      <alignment horizontal="center" vertical="center"/>
    </xf>
    <xf numFmtId="0" fontId="33" fillId="0" borderId="2" xfId="20563" applyFont="1" applyFill="1" applyBorder="1" applyAlignment="1">
      <alignment horizontal="left" wrapText="1"/>
    </xf>
    <xf numFmtId="0" fontId="34" fillId="3" borderId="125" xfId="6" applyFont="1" applyFill="1" applyBorder="1" applyAlignment="1">
      <alignment horizontal="right" vertical="center"/>
    </xf>
    <xf numFmtId="0" fontId="34" fillId="3" borderId="125" xfId="6" applyFont="1" applyFill="1" applyBorder="1" applyAlignment="1">
      <alignment horizontal="center" vertical="center"/>
    </xf>
    <xf numFmtId="0" fontId="34" fillId="148" borderId="2" xfId="6" applyFont="1" applyFill="1" applyBorder="1"/>
    <xf numFmtId="0" fontId="34" fillId="148" borderId="2" xfId="6" applyFont="1" applyFill="1" applyBorder="1" applyAlignment="1">
      <alignment horizontal="center" wrapText="1"/>
    </xf>
    <xf numFmtId="166" fontId="34" fillId="148" borderId="2" xfId="7" applyNumberFormat="1" applyFont="1" applyFill="1" applyBorder="1" applyAlignment="1">
      <alignment horizontal="center"/>
    </xf>
    <xf numFmtId="0" fontId="26" fillId="148" borderId="125" xfId="6" applyFont="1" applyFill="1" applyBorder="1" applyAlignment="1">
      <alignment horizontal="center"/>
    </xf>
    <xf numFmtId="0" fontId="26" fillId="148" borderId="2" xfId="6" applyFont="1" applyFill="1" applyBorder="1" applyAlignment="1">
      <alignment horizontal="center"/>
    </xf>
    <xf numFmtId="0" fontId="34" fillId="148" borderId="2" xfId="6" applyFont="1" applyFill="1" applyBorder="1" applyAlignment="1">
      <alignment horizontal="left" wrapText="1"/>
    </xf>
    <xf numFmtId="0" fontId="26" fillId="0" borderId="125" xfId="5259" applyFont="1" applyFill="1" applyBorder="1" applyAlignment="1">
      <alignment horizontal="left" wrapText="1" indent="1"/>
    </xf>
    <xf numFmtId="168" fontId="26" fillId="0" borderId="125" xfId="5259" applyNumberFormat="1" applyFont="1" applyFill="1" applyBorder="1"/>
    <xf numFmtId="6" fontId="29" fillId="0" borderId="0" xfId="20549" quotePrefix="1" applyNumberFormat="1" applyFont="1" applyFill="1" applyBorder="1"/>
    <xf numFmtId="172" fontId="213" fillId="147" borderId="141" xfId="20565" applyNumberFormat="1" applyFont="1" applyFill="1" applyBorder="1" applyAlignment="1">
      <alignment horizontal="right"/>
    </xf>
    <xf numFmtId="172" fontId="213" fillId="147" borderId="140" xfId="20565" applyNumberFormat="1" applyFont="1" applyFill="1" applyBorder="1" applyAlignment="1">
      <alignment horizontal="right"/>
    </xf>
    <xf numFmtId="168" fontId="0" fillId="3" borderId="141" xfId="58" applyNumberFormat="1" applyFont="1" applyFill="1" applyBorder="1" applyAlignment="1">
      <alignment horizontal="right"/>
    </xf>
    <xf numFmtId="168" fontId="0" fillId="3" borderId="138" xfId="58" applyNumberFormat="1" applyFont="1" applyFill="1" applyBorder="1" applyAlignment="1">
      <alignment horizontal="right"/>
    </xf>
    <xf numFmtId="43" fontId="26" fillId="2" borderId="0" xfId="64" applyFont="1" applyFill="1" applyBorder="1" applyAlignment="1">
      <alignment horizontal="center"/>
    </xf>
    <xf numFmtId="43" fontId="42" fillId="2" borderId="0" xfId="64" applyFont="1" applyFill="1" applyBorder="1" applyAlignment="1">
      <alignment horizontal="center"/>
    </xf>
    <xf numFmtId="43" fontId="42" fillId="2" borderId="0" xfId="64" applyFont="1" applyFill="1" applyBorder="1" applyAlignment="1">
      <alignment horizontal="center" wrapText="1"/>
    </xf>
    <xf numFmtId="43" fontId="34" fillId="0" borderId="0" xfId="64" applyFont="1" applyFill="1" applyBorder="1" applyAlignment="1">
      <alignment horizontal="center" vertical="center"/>
    </xf>
    <xf numFmtId="43" fontId="212" fillId="147" borderId="125" xfId="64" applyFont="1" applyFill="1" applyBorder="1" applyAlignment="1">
      <alignment horizontal="center"/>
    </xf>
    <xf numFmtId="43" fontId="212" fillId="147" borderId="2" xfId="64" applyFont="1" applyFill="1" applyBorder="1" applyAlignment="1">
      <alignment horizontal="center"/>
    </xf>
    <xf numFmtId="43" fontId="34" fillId="3" borderId="125" xfId="64" applyFont="1" applyFill="1" applyBorder="1" applyAlignment="1">
      <alignment horizontal="center" vertical="center"/>
    </xf>
    <xf numFmtId="43" fontId="34" fillId="0" borderId="2" xfId="64" applyFont="1" applyFill="1" applyBorder="1" applyAlignment="1">
      <alignment horizontal="center" vertical="center"/>
    </xf>
    <xf numFmtId="43" fontId="34" fillId="148" borderId="2" xfId="64" applyFont="1" applyFill="1" applyBorder="1" applyAlignment="1">
      <alignment horizontal="center"/>
    </xf>
    <xf numFmtId="43" fontId="34" fillId="0" borderId="125" xfId="64" applyFont="1" applyFill="1" applyBorder="1" applyAlignment="1">
      <alignment horizontal="center" vertical="center"/>
    </xf>
    <xf numFmtId="43" fontId="34" fillId="2" borderId="125" xfId="64" applyFont="1" applyFill="1" applyBorder="1" applyAlignment="1">
      <alignment horizontal="center" vertical="center"/>
    </xf>
    <xf numFmtId="43" fontId="26" fillId="0" borderId="0" xfId="64" applyFont="1" applyFill="1" applyBorder="1" applyAlignment="1">
      <alignment horizontal="center"/>
    </xf>
    <xf numFmtId="43" fontId="26" fillId="2" borderId="0" xfId="64" applyFont="1" applyFill="1" applyAlignment="1">
      <alignment horizontal="center"/>
    </xf>
    <xf numFmtId="43" fontId="26" fillId="0" borderId="0" xfId="64" applyFont="1" applyFill="1" applyAlignment="1">
      <alignment horizontal="center"/>
    </xf>
    <xf numFmtId="168" fontId="0" fillId="143" borderId="141" xfId="58" applyNumberFormat="1" applyFont="1" applyFill="1" applyBorder="1" applyAlignment="1">
      <alignment horizontal="right"/>
    </xf>
    <xf numFmtId="168" fontId="0" fillId="143" borderId="138" xfId="58" applyNumberFormat="1" applyFont="1" applyFill="1" applyBorder="1" applyAlignment="1">
      <alignment horizontal="right"/>
    </xf>
    <xf numFmtId="168" fontId="0" fillId="143" borderId="140" xfId="58" applyNumberFormat="1" applyFont="1" applyFill="1" applyBorder="1" applyAlignment="1">
      <alignment horizontal="right"/>
    </xf>
    <xf numFmtId="0" fontId="26" fillId="147" borderId="125" xfId="6" applyFont="1" applyFill="1" applyBorder="1" applyAlignment="1">
      <alignment horizontal="right"/>
    </xf>
    <xf numFmtId="0" fontId="26" fillId="147" borderId="125" xfId="6" applyFont="1" applyFill="1" applyBorder="1" applyAlignment="1">
      <alignment horizontal="left" wrapText="1" indent="1"/>
    </xf>
    <xf numFmtId="166" fontId="26" fillId="147" borderId="125" xfId="7" applyNumberFormat="1" applyFont="1" applyFill="1" applyBorder="1" applyAlignment="1">
      <alignment horizontal="center"/>
    </xf>
    <xf numFmtId="0" fontId="37" fillId="0" borderId="0" xfId="6" applyFont="1" applyFill="1" applyBorder="1" applyAlignment="1"/>
    <xf numFmtId="0" fontId="212" fillId="147" borderId="4" xfId="6" applyFont="1" applyFill="1" applyBorder="1" applyAlignment="1">
      <alignment horizontal="right"/>
    </xf>
    <xf numFmtId="43" fontId="212" fillId="147" borderId="127" xfId="64" applyFont="1" applyFill="1" applyBorder="1" applyAlignment="1">
      <alignment horizontal="center"/>
    </xf>
    <xf numFmtId="43" fontId="212" fillId="147" borderId="5" xfId="64" applyFont="1" applyFill="1" applyBorder="1" applyAlignment="1">
      <alignment horizontal="center"/>
    </xf>
    <xf numFmtId="0" fontId="212" fillId="147" borderId="93" xfId="6" applyFont="1" applyFill="1" applyBorder="1" applyAlignment="1">
      <alignment horizontal="right"/>
    </xf>
    <xf numFmtId="0" fontId="212" fillId="147" borderId="93" xfId="6" applyNumberFormat="1" applyFont="1" applyFill="1" applyBorder="1" applyAlignment="1">
      <alignment horizontal="right"/>
    </xf>
    <xf numFmtId="1" fontId="212" fillId="147" borderId="93" xfId="6" applyNumberFormat="1" applyFont="1" applyFill="1" applyBorder="1" applyAlignment="1">
      <alignment horizontal="right"/>
    </xf>
    <xf numFmtId="0" fontId="212" fillId="147" borderId="93" xfId="6" applyFont="1" applyFill="1" applyBorder="1"/>
    <xf numFmtId="0" fontId="34" fillId="3" borderId="93" xfId="6" applyFont="1" applyFill="1" applyBorder="1" applyAlignment="1">
      <alignment horizontal="right" vertical="center"/>
    </xf>
    <xf numFmtId="0" fontId="34" fillId="0" borderId="4" xfId="6" applyFont="1" applyFill="1" applyBorder="1" applyAlignment="1">
      <alignment horizontal="right" vertical="center"/>
    </xf>
    <xf numFmtId="0" fontId="34" fillId="148" borderId="4" xfId="6" applyFont="1" applyFill="1" applyBorder="1"/>
    <xf numFmtId="0" fontId="34" fillId="0" borderId="93" xfId="6" applyFont="1" applyFill="1" applyBorder="1" applyAlignment="1">
      <alignment horizontal="right" vertical="center"/>
    </xf>
    <xf numFmtId="0" fontId="34" fillId="2" borderId="93" xfId="6" applyFont="1" applyFill="1" applyBorder="1" applyAlignment="1">
      <alignment horizontal="right" vertical="center"/>
    </xf>
    <xf numFmtId="0" fontId="34" fillId="3" borderId="151" xfId="6" applyFont="1" applyFill="1" applyBorder="1" applyAlignment="1">
      <alignment horizontal="right" vertical="center"/>
    </xf>
    <xf numFmtId="0" fontId="34" fillId="3" borderId="152" xfId="6" applyFont="1" applyFill="1" applyBorder="1" applyAlignment="1">
      <alignment horizontal="right" vertical="center"/>
    </xf>
    <xf numFmtId="0" fontId="34" fillId="3" borderId="152" xfId="6" applyFont="1" applyFill="1" applyBorder="1" applyAlignment="1">
      <alignment horizontal="right" vertical="center" wrapText="1"/>
    </xf>
    <xf numFmtId="0" fontId="34" fillId="3" borderId="152" xfId="6" applyFont="1" applyFill="1" applyBorder="1" applyAlignment="1">
      <alignment horizontal="center" vertical="center"/>
    </xf>
    <xf numFmtId="166" fontId="34" fillId="3" borderId="152" xfId="7" applyNumberFormat="1" applyFont="1" applyFill="1" applyBorder="1" applyAlignment="1">
      <alignment horizontal="center" vertical="center"/>
    </xf>
    <xf numFmtId="166" fontId="34" fillId="3" borderId="152" xfId="202" applyNumberFormat="1" applyFont="1" applyFill="1" applyBorder="1" applyAlignment="1">
      <alignment horizontal="center" vertical="center"/>
    </xf>
    <xf numFmtId="43" fontId="34" fillId="3" borderId="152" xfId="64" applyFont="1" applyFill="1" applyBorder="1" applyAlignment="1">
      <alignment horizontal="center" vertical="center"/>
    </xf>
    <xf numFmtId="0" fontId="26" fillId="0" borderId="90" xfId="6" applyFont="1" applyFill="1" applyBorder="1" applyAlignment="1">
      <alignment horizontal="right"/>
    </xf>
    <xf numFmtId="0" fontId="26" fillId="0" borderId="91" xfId="6" applyFont="1" applyFill="1" applyBorder="1" applyAlignment="1">
      <alignment horizontal="right"/>
    </xf>
    <xf numFmtId="0" fontId="26" fillId="0" borderId="91" xfId="6" applyFont="1" applyFill="1" applyBorder="1" applyAlignment="1">
      <alignment horizontal="left" wrapText="1" indent="1"/>
    </xf>
    <xf numFmtId="0" fontId="26" fillId="0" borderId="91" xfId="6" applyFont="1" applyFill="1" applyBorder="1" applyAlignment="1">
      <alignment horizontal="center"/>
    </xf>
    <xf numFmtId="0" fontId="26" fillId="2" borderId="91" xfId="6" applyFont="1" applyFill="1" applyBorder="1" applyAlignment="1">
      <alignment horizontal="center"/>
    </xf>
    <xf numFmtId="166" fontId="26" fillId="0" borderId="91" xfId="7" applyNumberFormat="1" applyFont="1" applyFill="1" applyBorder="1" applyAlignment="1">
      <alignment horizontal="center"/>
    </xf>
    <xf numFmtId="43" fontId="26" fillId="0" borderId="91" xfId="64" applyFont="1" applyFill="1" applyBorder="1" applyAlignment="1">
      <alignment horizontal="center"/>
    </xf>
    <xf numFmtId="0" fontId="34" fillId="3" borderId="94" xfId="6" applyFont="1" applyFill="1" applyBorder="1" applyAlignment="1">
      <alignment horizontal="right" vertical="center"/>
    </xf>
    <xf numFmtId="0" fontId="34" fillId="3" borderId="95" xfId="6" applyFont="1" applyFill="1" applyBorder="1" applyAlignment="1">
      <alignment horizontal="right" vertical="center"/>
    </xf>
    <xf numFmtId="0" fontId="34" fillId="3" borderId="95" xfId="6" applyFont="1" applyFill="1" applyBorder="1" applyAlignment="1">
      <alignment horizontal="center" vertical="center" wrapText="1"/>
    </xf>
    <xf numFmtId="0" fontId="34" fillId="3" borderId="95" xfId="6" applyFont="1" applyFill="1" applyBorder="1" applyAlignment="1">
      <alignment horizontal="center" vertical="center"/>
    </xf>
    <xf numFmtId="166" fontId="34" fillId="3" borderId="95" xfId="7" applyNumberFormat="1" applyFont="1" applyFill="1" applyBorder="1" applyAlignment="1">
      <alignment horizontal="center" vertical="center"/>
    </xf>
    <xf numFmtId="43" fontId="34" fillId="3" borderId="95" xfId="64" applyFont="1" applyFill="1" applyBorder="1" applyAlignment="1">
      <alignment horizontal="center" vertical="center"/>
    </xf>
    <xf numFmtId="43" fontId="34" fillId="3" borderId="96" xfId="64" applyFont="1" applyFill="1" applyBorder="1" applyAlignment="1">
      <alignment horizontal="center" vertical="center"/>
    </xf>
    <xf numFmtId="0" fontId="34" fillId="148" borderId="90" xfId="6" applyFont="1" applyFill="1" applyBorder="1"/>
    <xf numFmtId="0" fontId="34" fillId="148" borderId="91" xfId="6" applyFont="1" applyFill="1" applyBorder="1"/>
    <xf numFmtId="0" fontId="34" fillId="148" borderId="91" xfId="6" applyFont="1" applyFill="1" applyBorder="1" applyAlignment="1">
      <alignment horizontal="center" wrapText="1"/>
    </xf>
    <xf numFmtId="166" fontId="34" fillId="148" borderId="91" xfId="7" applyNumberFormat="1" applyFont="1" applyFill="1" applyBorder="1" applyAlignment="1">
      <alignment horizontal="center"/>
    </xf>
    <xf numFmtId="0" fontId="26" fillId="148" borderId="91" xfId="6" applyFont="1" applyFill="1" applyBorder="1" applyAlignment="1">
      <alignment horizontal="center"/>
    </xf>
    <xf numFmtId="0" fontId="34" fillId="148" borderId="91" xfId="6" applyFont="1" applyFill="1" applyBorder="1" applyAlignment="1">
      <alignment horizontal="left" wrapText="1"/>
    </xf>
    <xf numFmtId="43" fontId="34" fillId="148" borderId="91" xfId="64" applyFont="1" applyFill="1" applyBorder="1" applyAlignment="1">
      <alignment horizontal="center"/>
    </xf>
    <xf numFmtId="0" fontId="26" fillId="147" borderId="93" xfId="6" applyFont="1" applyFill="1" applyBorder="1" applyAlignment="1">
      <alignment horizontal="right"/>
    </xf>
    <xf numFmtId="0" fontId="26" fillId="147" borderId="94" xfId="6" applyFont="1" applyFill="1" applyBorder="1" applyAlignment="1">
      <alignment horizontal="right"/>
    </xf>
    <xf numFmtId="0" fontId="26" fillId="147" borderId="95" xfId="6" applyFont="1" applyFill="1" applyBorder="1" applyAlignment="1">
      <alignment horizontal="right"/>
    </xf>
    <xf numFmtId="0" fontId="26" fillId="147" borderId="95" xfId="6" applyFont="1" applyFill="1" applyBorder="1" applyAlignment="1">
      <alignment horizontal="left" wrapText="1" indent="1"/>
    </xf>
    <xf numFmtId="0" fontId="26" fillId="147" borderId="95" xfId="6" applyFont="1" applyFill="1" applyBorder="1" applyAlignment="1">
      <alignment horizontal="center"/>
    </xf>
    <xf numFmtId="166" fontId="26" fillId="147" borderId="95" xfId="7" applyNumberFormat="1" applyFont="1" applyFill="1" applyBorder="1" applyAlignment="1">
      <alignment horizontal="center"/>
    </xf>
    <xf numFmtId="166" fontId="26" fillId="3" borderId="95" xfId="202" applyNumberFormat="1" applyFill="1" applyBorder="1" applyAlignment="1">
      <alignment horizontal="center"/>
    </xf>
    <xf numFmtId="43" fontId="26" fillId="147" borderId="95" xfId="64" applyFont="1" applyFill="1" applyBorder="1" applyAlignment="1">
      <alignment horizontal="center"/>
    </xf>
    <xf numFmtId="166" fontId="212" fillId="147" borderId="93" xfId="7" applyNumberFormat="1" applyFont="1" applyFill="1" applyBorder="1" applyAlignment="1">
      <alignment horizontal="center"/>
    </xf>
    <xf numFmtId="166" fontId="212" fillId="147" borderId="4" xfId="7" applyNumberFormat="1" applyFont="1" applyFill="1" applyBorder="1" applyAlignment="1">
      <alignment horizontal="center"/>
    </xf>
    <xf numFmtId="166" fontId="212" fillId="147" borderId="4" xfId="202" applyNumberFormat="1" applyFont="1" applyFill="1" applyBorder="1" applyAlignment="1">
      <alignment horizontal="center"/>
    </xf>
    <xf numFmtId="166" fontId="34" fillId="3" borderId="94" xfId="7" applyNumberFormat="1" applyFont="1" applyFill="1" applyBorder="1" applyAlignment="1">
      <alignment horizontal="center" vertical="center"/>
    </xf>
    <xf numFmtId="0" fontId="34" fillId="148" borderId="148" xfId="6" applyFont="1" applyFill="1" applyBorder="1" applyAlignment="1">
      <alignment horizontal="center" vertical="center" wrapText="1"/>
    </xf>
    <xf numFmtId="0" fontId="34" fillId="148" borderId="149" xfId="6" applyFont="1" applyFill="1" applyBorder="1" applyAlignment="1">
      <alignment horizontal="center" vertical="center" wrapText="1"/>
    </xf>
    <xf numFmtId="0" fontId="34" fillId="148" borderId="149" xfId="9" applyFont="1" applyFill="1" applyBorder="1" applyAlignment="1" applyProtection="1">
      <alignment horizontal="center" vertical="center" wrapText="1"/>
    </xf>
    <xf numFmtId="166" fontId="34" fillId="148" borderId="148" xfId="7" applyNumberFormat="1" applyFont="1" applyFill="1" applyBorder="1" applyAlignment="1" applyProtection="1">
      <alignment horizontal="center" vertical="center" wrapText="1"/>
      <protection locked="0"/>
    </xf>
    <xf numFmtId="166" fontId="34" fillId="148" borderId="149" xfId="7" applyNumberFormat="1" applyFont="1" applyFill="1" applyBorder="1" applyAlignment="1" applyProtection="1">
      <alignment horizontal="center" vertical="center" wrapText="1"/>
      <protection locked="0"/>
    </xf>
    <xf numFmtId="43" fontId="34" fillId="148" borderId="149" xfId="64" applyFont="1" applyFill="1" applyBorder="1" applyAlignment="1" applyProtection="1">
      <alignment horizontal="center" vertical="center" wrapText="1"/>
      <protection locked="0"/>
    </xf>
    <xf numFmtId="43" fontId="34" fillId="148" borderId="150" xfId="64" applyFont="1" applyFill="1" applyBorder="1" applyAlignment="1" applyProtection="1">
      <alignment horizontal="center" vertical="center" wrapText="1"/>
      <protection locked="0"/>
    </xf>
    <xf numFmtId="0" fontId="13" fillId="0" borderId="122" xfId="20563" applyFill="1" applyBorder="1" applyAlignment="1">
      <alignment horizontal="center" wrapText="1"/>
    </xf>
    <xf numFmtId="0" fontId="154" fillId="0" borderId="122" xfId="20563" applyFont="1" applyFill="1" applyBorder="1" applyAlignment="1">
      <alignment horizontal="center" wrapText="1"/>
    </xf>
    <xf numFmtId="0" fontId="13" fillId="0" borderId="0" xfId="20563" applyFill="1"/>
    <xf numFmtId="0" fontId="61" fillId="0" borderId="0" xfId="20563" applyFont="1" applyFill="1" applyAlignment="1">
      <alignment horizontal="center"/>
    </xf>
    <xf numFmtId="166" fontId="0" fillId="0" borderId="0" xfId="20564" applyNumberFormat="1" applyFont="1" applyFill="1"/>
    <xf numFmtId="6" fontId="198" fillId="3" borderId="138" xfId="20563" applyNumberFormat="1" applyFont="1" applyFill="1" applyBorder="1"/>
    <xf numFmtId="172" fontId="194" fillId="3" borderId="138" xfId="20565" applyNumberFormat="1" applyFont="1" applyFill="1" applyBorder="1" applyAlignment="1">
      <alignment horizontal="right"/>
    </xf>
    <xf numFmtId="6" fontId="61" fillId="3" borderId="138" xfId="20563" applyNumberFormat="1" applyFont="1" applyFill="1" applyBorder="1"/>
    <xf numFmtId="172" fontId="193" fillId="3" borderId="138" xfId="20565" applyNumberFormat="1" applyFont="1" applyFill="1" applyBorder="1" applyAlignment="1">
      <alignment horizontal="right"/>
    </xf>
    <xf numFmtId="172" fontId="194" fillId="3" borderId="124" xfId="20565" applyNumberFormat="1" applyFont="1" applyFill="1" applyBorder="1" applyAlignment="1">
      <alignment horizontal="right"/>
    </xf>
    <xf numFmtId="5" fontId="213" fillId="147" borderId="123" xfId="20554" applyNumberFormat="1" applyFont="1" applyFill="1" applyBorder="1" applyAlignment="1">
      <alignment horizontal="right"/>
    </xf>
    <xf numFmtId="0" fontId="193" fillId="0" borderId="0" xfId="0" applyFont="1"/>
    <xf numFmtId="0" fontId="213" fillId="147" borderId="120" xfId="0" applyFont="1" applyFill="1" applyBorder="1"/>
    <xf numFmtId="164" fontId="25" fillId="0" borderId="125" xfId="60" applyNumberFormat="1" applyFont="1" applyFill="1" applyBorder="1" applyAlignment="1">
      <alignment horizontal="center" wrapText="1"/>
    </xf>
    <xf numFmtId="165" fontId="25" fillId="0" borderId="125" xfId="60" applyNumberFormat="1" applyFont="1" applyFill="1" applyBorder="1" applyAlignment="1">
      <alignment horizontal="center" wrapText="1"/>
    </xf>
    <xf numFmtId="166" fontId="25" fillId="0" borderId="125" xfId="60" applyNumberFormat="1" applyFont="1" applyFill="1" applyBorder="1" applyAlignment="1">
      <alignment horizontal="center" wrapText="1"/>
    </xf>
    <xf numFmtId="166" fontId="25" fillId="0" borderId="127" xfId="60" applyNumberFormat="1" applyFont="1" applyFill="1" applyBorder="1" applyAlignment="1">
      <alignment horizontal="center" wrapText="1"/>
    </xf>
    <xf numFmtId="164" fontId="28" fillId="0" borderId="125" xfId="60" applyNumberFormat="1" applyFont="1" applyFill="1" applyBorder="1" applyAlignment="1">
      <alignment horizontal="center" wrapText="1"/>
    </xf>
    <xf numFmtId="165" fontId="28" fillId="0" borderId="125" xfId="60" applyNumberFormat="1" applyFont="1" applyFill="1" applyBorder="1" applyAlignment="1">
      <alignment horizontal="center" wrapText="1"/>
    </xf>
    <xf numFmtId="166" fontId="28" fillId="0" borderId="125" xfId="60" applyNumberFormat="1" applyFont="1" applyFill="1" applyBorder="1" applyAlignment="1">
      <alignment horizontal="center" wrapText="1"/>
    </xf>
    <xf numFmtId="166" fontId="28" fillId="0" borderId="127" xfId="60" applyNumberFormat="1" applyFont="1" applyFill="1" applyBorder="1" applyAlignment="1">
      <alignment horizontal="center" wrapText="1"/>
    </xf>
    <xf numFmtId="0" fontId="27" fillId="0" borderId="93" xfId="2" applyFont="1" applyFill="1" applyBorder="1" applyAlignment="1">
      <alignment horizontal="left" wrapText="1" indent="1"/>
    </xf>
    <xf numFmtId="0" fontId="27" fillId="0" borderId="94" xfId="2" applyFont="1" applyFill="1" applyBorder="1" applyAlignment="1">
      <alignment horizontal="left" wrapText="1" indent="1"/>
    </xf>
    <xf numFmtId="0" fontId="214" fillId="0" borderId="0" xfId="0" applyFont="1"/>
    <xf numFmtId="0" fontId="0" fillId="0" borderId="0" xfId="0" applyAlignment="1">
      <alignment horizontal="right"/>
    </xf>
    <xf numFmtId="0" fontId="26" fillId="3" borderId="125" xfId="6" applyFont="1" applyFill="1" applyBorder="1" applyAlignment="1">
      <alignment horizontal="left"/>
    </xf>
    <xf numFmtId="0" fontId="0" fillId="0" borderId="0" xfId="0" applyFill="1"/>
    <xf numFmtId="0" fontId="26" fillId="0" borderId="0" xfId="20557" applyFill="1"/>
    <xf numFmtId="0" fontId="16" fillId="0" borderId="0" xfId="20532" applyFill="1"/>
    <xf numFmtId="165" fontId="27" fillId="0" borderId="0" xfId="20543" applyNumberFormat="1" applyFont="1" applyFill="1" applyProtection="1">
      <protection locked="0"/>
    </xf>
    <xf numFmtId="166" fontId="27" fillId="0" borderId="0" xfId="20543" applyNumberFormat="1" applyFont="1" applyFill="1" applyProtection="1">
      <protection locked="0"/>
    </xf>
    <xf numFmtId="0" fontId="211" fillId="147" borderId="125" xfId="2" applyFont="1" applyFill="1" applyBorder="1" applyAlignment="1" applyProtection="1">
      <alignment horizontal="left" wrapText="1" indent="1"/>
      <protection locked="0"/>
    </xf>
    <xf numFmtId="167" fontId="211" fillId="147" borderId="125" xfId="20543" applyNumberFormat="1" applyFont="1" applyFill="1" applyBorder="1" applyAlignment="1" applyProtection="1">
      <alignment horizontal="center"/>
      <protection locked="0"/>
    </xf>
    <xf numFmtId="166" fontId="211" fillId="147" borderId="125" xfId="20543" applyNumberFormat="1" applyFont="1" applyFill="1" applyBorder="1" applyAlignment="1" applyProtection="1">
      <alignment horizontal="center"/>
      <protection locked="0"/>
    </xf>
    <xf numFmtId="0" fontId="211" fillId="147" borderId="125" xfId="2" applyFont="1" applyFill="1" applyBorder="1" applyAlignment="1" applyProtection="1">
      <alignment horizontal="left" wrapText="1" indent="3"/>
      <protection locked="0"/>
    </xf>
    <xf numFmtId="167" fontId="211" fillId="147" borderId="125" xfId="20545" applyNumberFormat="1" applyFont="1" applyFill="1" applyBorder="1" applyAlignment="1" applyProtection="1">
      <alignment horizontal="center"/>
      <protection locked="0"/>
    </xf>
    <xf numFmtId="168" fontId="211" fillId="147" borderId="125" xfId="20545" applyNumberFormat="1" applyFont="1" applyFill="1" applyBorder="1" applyAlignment="1" applyProtection="1">
      <alignment horizontal="center"/>
      <protection locked="0"/>
    </xf>
    <xf numFmtId="0" fontId="211" fillId="147" borderId="125" xfId="2" applyFont="1" applyFill="1" applyBorder="1" applyAlignment="1" applyProtection="1">
      <alignment horizontal="left" indent="3"/>
      <protection locked="0"/>
    </xf>
    <xf numFmtId="0" fontId="215" fillId="147" borderId="125" xfId="2" applyFont="1" applyFill="1" applyBorder="1" applyAlignment="1" applyProtection="1">
      <alignment horizontal="left" wrapText="1" indent="1"/>
      <protection locked="0"/>
    </xf>
    <xf numFmtId="0" fontId="211" fillId="147" borderId="2" xfId="2" applyFont="1" applyFill="1" applyBorder="1" applyAlignment="1" applyProtection="1">
      <alignment horizontal="left" wrapText="1"/>
      <protection locked="0"/>
    </xf>
    <xf numFmtId="167" fontId="211" fillId="147" borderId="125" xfId="20543" applyNumberFormat="1" applyFont="1" applyFill="1" applyBorder="1" applyAlignment="1" applyProtection="1">
      <alignment horizontal="center" wrapText="1"/>
      <protection locked="0"/>
    </xf>
    <xf numFmtId="167" fontId="211" fillId="147" borderId="125" xfId="20545" applyNumberFormat="1" applyFont="1" applyFill="1" applyBorder="1" applyAlignment="1" applyProtection="1">
      <alignment horizontal="center" wrapText="1"/>
      <protection locked="0"/>
    </xf>
    <xf numFmtId="171" fontId="211" fillId="147" borderId="125" xfId="20546" applyNumberFormat="1" applyFont="1" applyFill="1" applyBorder="1" applyAlignment="1" applyProtection="1">
      <alignment horizontal="center" wrapText="1"/>
      <protection locked="0"/>
    </xf>
    <xf numFmtId="0" fontId="216" fillId="147" borderId="2" xfId="2" applyFont="1" applyFill="1" applyBorder="1" applyAlignment="1" applyProtection="1">
      <alignment horizontal="left" wrapText="1"/>
      <protection locked="0"/>
    </xf>
    <xf numFmtId="166" fontId="216" fillId="147" borderId="125" xfId="20543" applyNumberFormat="1" applyFont="1" applyFill="1" applyBorder="1" applyAlignment="1" applyProtection="1">
      <alignment horizontal="center" wrapText="1"/>
      <protection locked="0"/>
    </xf>
    <xf numFmtId="166" fontId="211" fillId="147" borderId="125" xfId="20543" applyNumberFormat="1" applyFont="1" applyFill="1" applyBorder="1" applyAlignment="1" applyProtection="1">
      <alignment horizontal="center" wrapText="1"/>
      <protection locked="0"/>
    </xf>
    <xf numFmtId="38" fontId="211" fillId="147" borderId="125" xfId="20543" applyNumberFormat="1" applyFont="1" applyFill="1" applyBorder="1" applyAlignment="1" applyProtection="1">
      <alignment horizontal="center" wrapText="1"/>
      <protection locked="0"/>
    </xf>
    <xf numFmtId="42" fontId="211" fillId="147" borderId="127" xfId="1856" applyNumberFormat="1" applyFont="1" applyFill="1" applyBorder="1" applyAlignment="1">
      <alignment horizontal="left"/>
    </xf>
    <xf numFmtId="166" fontId="27" fillId="3" borderId="93" xfId="1856" applyNumberFormat="1" applyFont="1" applyFill="1" applyBorder="1" applyAlignment="1">
      <alignment horizontal="left"/>
    </xf>
    <xf numFmtId="166" fontId="27" fillId="3" borderId="127" xfId="1856" applyNumberFormat="1" applyFont="1" applyFill="1" applyBorder="1" applyAlignment="1">
      <alignment horizontal="left"/>
    </xf>
    <xf numFmtId="166" fontId="27" fillId="3" borderId="127" xfId="20531" applyNumberFormat="1" applyFont="1" applyFill="1" applyBorder="1" applyAlignment="1">
      <alignment horizontal="center" wrapText="1"/>
    </xf>
    <xf numFmtId="0" fontId="196" fillId="0" borderId="0" xfId="0" applyFont="1"/>
    <xf numFmtId="0" fontId="27" fillId="0" borderId="93" xfId="1856" applyNumberFormat="1" applyFont="1" applyFill="1" applyBorder="1" applyAlignment="1">
      <alignment horizontal="left"/>
    </xf>
    <xf numFmtId="0" fontId="25" fillId="0" borderId="94" xfId="1856" applyNumberFormat="1" applyFont="1" applyFill="1" applyBorder="1" applyAlignment="1">
      <alignment horizontal="left"/>
    </xf>
    <xf numFmtId="0" fontId="0" fillId="0" borderId="0" xfId="20549" applyFont="1"/>
    <xf numFmtId="43" fontId="34" fillId="143" borderId="125" xfId="64" applyFont="1" applyFill="1" applyBorder="1" applyAlignment="1">
      <alignment horizontal="center" vertical="center"/>
    </xf>
    <xf numFmtId="166" fontId="34" fillId="143" borderId="125" xfId="202" applyNumberFormat="1" applyFont="1" applyFill="1" applyBorder="1" applyAlignment="1">
      <alignment horizontal="center" vertical="center"/>
    </xf>
    <xf numFmtId="166" fontId="34" fillId="143" borderId="125" xfId="7" applyNumberFormat="1" applyFont="1" applyFill="1" applyBorder="1" applyAlignment="1">
      <alignment horizontal="center" vertical="center"/>
    </xf>
    <xf numFmtId="43" fontId="212" fillId="143" borderId="125" xfId="64" applyFont="1" applyFill="1" applyBorder="1" applyAlignment="1">
      <alignment horizontal="center"/>
    </xf>
    <xf numFmtId="0" fontId="34" fillId="143" borderId="125" xfId="7" applyNumberFormat="1" applyFont="1" applyFill="1" applyBorder="1" applyAlignment="1">
      <alignment horizontal="center" vertical="center"/>
    </xf>
    <xf numFmtId="166" fontId="212" fillId="143" borderId="125" xfId="202" applyNumberFormat="1" applyFont="1" applyFill="1" applyBorder="1" applyAlignment="1">
      <alignment horizontal="center"/>
    </xf>
    <xf numFmtId="43" fontId="212" fillId="143" borderId="127" xfId="64" applyFont="1" applyFill="1" applyBorder="1" applyAlignment="1">
      <alignment horizontal="center"/>
    </xf>
    <xf numFmtId="0" fontId="26" fillId="143" borderId="125" xfId="5259" applyFont="1" applyFill="1" applyBorder="1" applyAlignment="1">
      <alignment horizontal="left" wrapText="1" indent="1"/>
    </xf>
    <xf numFmtId="0" fontId="26" fillId="143" borderId="125" xfId="5259" applyFont="1" applyFill="1" applyBorder="1" applyAlignment="1">
      <alignment horizontal="center"/>
    </xf>
    <xf numFmtId="0" fontId="34" fillId="143" borderId="125" xfId="6" applyFont="1" applyFill="1" applyBorder="1" applyAlignment="1">
      <alignment horizontal="right" vertical="center" wrapText="1"/>
    </xf>
    <xf numFmtId="0" fontId="34" fillId="143" borderId="125" xfId="6" applyFont="1" applyFill="1" applyBorder="1" applyAlignment="1">
      <alignment horizontal="center" vertical="center"/>
    </xf>
    <xf numFmtId="166" fontId="217" fillId="147" borderId="125" xfId="7" applyNumberFormat="1" applyFont="1" applyFill="1" applyBorder="1" applyAlignment="1">
      <alignment horizontal="center" vertical="center"/>
    </xf>
    <xf numFmtId="166" fontId="217" fillId="143" borderId="125" xfId="7" applyNumberFormat="1" applyFont="1" applyFill="1" applyBorder="1" applyAlignment="1">
      <alignment horizontal="center" vertical="center"/>
    </xf>
    <xf numFmtId="0" fontId="33" fillId="0" borderId="0" xfId="20532" applyFont="1" applyFill="1"/>
    <xf numFmtId="6" fontId="39" fillId="3" borderId="7" xfId="20532" applyNumberFormat="1" applyFont="1" applyFill="1" applyBorder="1" applyAlignment="1">
      <alignment horizontal="right" wrapText="1"/>
    </xf>
    <xf numFmtId="6" fontId="218" fillId="147" borderId="7" xfId="20532" applyNumberFormat="1" applyFont="1" applyFill="1" applyBorder="1" applyAlignment="1">
      <alignment horizontal="right" wrapText="1"/>
    </xf>
    <xf numFmtId="0" fontId="61" fillId="148" borderId="138" xfId="20563" applyFont="1" applyFill="1" applyBorder="1" applyAlignment="1">
      <alignment horizontal="center"/>
    </xf>
    <xf numFmtId="0" fontId="61" fillId="148" borderId="123" xfId="20563" applyFont="1" applyFill="1" applyBorder="1" applyAlignment="1">
      <alignment horizontal="center" wrapText="1"/>
    </xf>
    <xf numFmtId="0" fontId="13" fillId="148" borderId="123" xfId="20563" applyFill="1" applyBorder="1" applyAlignment="1">
      <alignment horizontal="center" wrapText="1"/>
    </xf>
    <xf numFmtId="0" fontId="154" fillId="148" borderId="123" xfId="20563" applyFont="1" applyFill="1" applyBorder="1" applyAlignment="1">
      <alignment horizontal="center" wrapText="1"/>
    </xf>
    <xf numFmtId="5" fontId="0" fillId="143" borderId="123" xfId="20554" applyNumberFormat="1" applyFont="1" applyFill="1" applyBorder="1" applyAlignment="1">
      <alignment horizontal="right"/>
    </xf>
    <xf numFmtId="164" fontId="216" fillId="147" borderId="125" xfId="60" applyNumberFormat="1" applyFont="1" applyFill="1" applyBorder="1" applyAlignment="1">
      <alignment horizontal="center" wrapText="1"/>
    </xf>
    <xf numFmtId="165" fontId="216" fillId="147" borderId="125" xfId="60" applyNumberFormat="1" applyFont="1" applyFill="1" applyBorder="1" applyAlignment="1">
      <alignment horizontal="center" wrapText="1"/>
    </xf>
    <xf numFmtId="166" fontId="216" fillId="147" borderId="125" xfId="60" applyNumberFormat="1" applyFont="1" applyFill="1" applyBorder="1" applyAlignment="1">
      <alignment horizontal="center" wrapText="1"/>
    </xf>
    <xf numFmtId="166" fontId="216" fillId="147" borderId="127" xfId="60" applyNumberFormat="1" applyFont="1" applyFill="1" applyBorder="1" applyAlignment="1">
      <alignment horizontal="center" wrapText="1"/>
    </xf>
    <xf numFmtId="164" fontId="216" fillId="147" borderId="95" xfId="60" applyNumberFormat="1" applyFont="1" applyFill="1" applyBorder="1" applyAlignment="1">
      <alignment horizontal="center" wrapText="1"/>
    </xf>
    <xf numFmtId="165" fontId="216" fillId="147" borderId="95" xfId="60" applyNumberFormat="1" applyFont="1" applyFill="1" applyBorder="1" applyAlignment="1">
      <alignment horizontal="center" wrapText="1"/>
    </xf>
    <xf numFmtId="166" fontId="216" fillId="147" borderId="95" xfId="60" applyNumberFormat="1" applyFont="1" applyFill="1" applyBorder="1" applyAlignment="1">
      <alignment horizontal="center" wrapText="1"/>
    </xf>
    <xf numFmtId="166" fontId="216" fillId="147" borderId="96" xfId="60" applyNumberFormat="1" applyFont="1" applyFill="1" applyBorder="1" applyAlignment="1">
      <alignment horizontal="center" wrapText="1"/>
    </xf>
    <xf numFmtId="42" fontId="26" fillId="3" borderId="134" xfId="20559" applyNumberFormat="1" applyFont="1" applyFill="1" applyBorder="1"/>
    <xf numFmtId="42" fontId="26" fillId="143" borderId="0" xfId="20559" applyNumberFormat="1" applyFill="1" applyBorder="1"/>
    <xf numFmtId="42" fontId="38" fillId="143" borderId="0" xfId="20559" applyNumberFormat="1" applyFont="1" applyFill="1" applyBorder="1"/>
    <xf numFmtId="42" fontId="212" fillId="147" borderId="134" xfId="20559" applyNumberFormat="1" applyFont="1" applyFill="1" applyBorder="1"/>
    <xf numFmtId="0" fontId="212" fillId="147" borderId="2" xfId="6" applyFont="1" applyFill="1" applyBorder="1" applyAlignment="1">
      <alignment horizontal="center" wrapText="1"/>
    </xf>
    <xf numFmtId="0" fontId="16" fillId="0" borderId="0" xfId="20532" applyFill="1" applyAlignment="1">
      <alignment vertical="center"/>
    </xf>
    <xf numFmtId="172" fontId="213" fillId="147" borderId="125" xfId="64" applyNumberFormat="1" applyFont="1" applyFill="1" applyBorder="1"/>
    <xf numFmtId="165" fontId="193" fillId="3" borderId="125" xfId="20555" applyNumberFormat="1" applyFont="1" applyFill="1" applyBorder="1"/>
    <xf numFmtId="165" fontId="213" fillId="147" borderId="125" xfId="20555" applyNumberFormat="1" applyFont="1" applyFill="1" applyBorder="1"/>
    <xf numFmtId="165" fontId="46" fillId="147" borderId="125" xfId="20548" applyNumberFormat="1" applyFont="1" applyFill="1" applyBorder="1"/>
    <xf numFmtId="165" fontId="213" fillId="147" borderId="125" xfId="20548" applyNumberFormat="1" applyFont="1" applyFill="1" applyBorder="1"/>
    <xf numFmtId="0" fontId="14" fillId="0" borderId="125" xfId="20548" applyFill="1" applyBorder="1" applyAlignment="1">
      <alignment horizontal="left"/>
    </xf>
    <xf numFmtId="44" fontId="211" fillId="147" borderId="127" xfId="1856" applyNumberFormat="1" applyFont="1" applyFill="1" applyBorder="1" applyAlignment="1">
      <alignment horizontal="left"/>
    </xf>
    <xf numFmtId="44" fontId="211" fillId="147" borderId="131" xfId="20531" applyNumberFormat="1" applyFont="1" applyFill="1" applyBorder="1" applyAlignment="1">
      <alignment horizontal="left"/>
    </xf>
    <xf numFmtId="44" fontId="27" fillId="3" borderId="119" xfId="1856" applyNumberFormat="1" applyFont="1" applyFill="1" applyBorder="1" applyAlignment="1">
      <alignment horizontal="right"/>
    </xf>
    <xf numFmtId="44" fontId="27" fillId="3" borderId="95" xfId="1856" applyNumberFormat="1" applyFont="1" applyFill="1" applyBorder="1" applyAlignment="1">
      <alignment horizontal="right"/>
    </xf>
    <xf numFmtId="44" fontId="27" fillId="3" borderId="96" xfId="1856" applyNumberFormat="1" applyFont="1" applyFill="1" applyBorder="1" applyAlignment="1">
      <alignment horizontal="right"/>
    </xf>
    <xf numFmtId="42" fontId="211" fillId="147" borderId="127" xfId="1856" applyNumberFormat="1" applyFont="1" applyFill="1" applyBorder="1" applyAlignment="1">
      <alignment horizontal="center"/>
    </xf>
    <xf numFmtId="42" fontId="25" fillId="3" borderId="10" xfId="1856" applyNumberFormat="1" applyFont="1" applyFill="1" applyBorder="1" applyAlignment="1">
      <alignment horizontal="center"/>
    </xf>
    <xf numFmtId="42" fontId="25" fillId="3" borderId="53" xfId="1856" applyNumberFormat="1" applyFont="1" applyFill="1" applyBorder="1" applyAlignment="1">
      <alignment horizontal="center" wrapText="1"/>
    </xf>
    <xf numFmtId="42" fontId="27" fillId="3" borderId="98" xfId="1856" applyNumberFormat="1" applyFont="1" applyFill="1" applyBorder="1" applyAlignment="1">
      <alignment horizontal="center"/>
    </xf>
    <xf numFmtId="42" fontId="27" fillId="3" borderId="130" xfId="1856" applyNumberFormat="1" applyFont="1" applyFill="1" applyBorder="1" applyAlignment="1">
      <alignment horizontal="left"/>
    </xf>
    <xf numFmtId="42" fontId="27" fillId="3" borderId="129" xfId="1856" applyNumberFormat="1" applyFont="1" applyFill="1" applyBorder="1" applyAlignment="1">
      <alignment horizontal="left"/>
    </xf>
    <xf numFmtId="0" fontId="0" fillId="143" borderId="0" xfId="0" applyFill="1"/>
    <xf numFmtId="0" fontId="26" fillId="0" borderId="135" xfId="20557" applyBorder="1" applyAlignment="1">
      <alignment horizontal="center"/>
    </xf>
    <xf numFmtId="0" fontId="106" fillId="0" borderId="126" xfId="20557" applyFont="1" applyBorder="1" applyAlignment="1">
      <alignment horizontal="center"/>
    </xf>
    <xf numFmtId="42" fontId="34" fillId="143" borderId="0" xfId="20559" applyNumberFormat="1" applyFont="1" applyFill="1" applyBorder="1" applyAlignment="1">
      <alignment vertical="center"/>
    </xf>
    <xf numFmtId="0" fontId="26" fillId="0" borderId="0" xfId="20557" applyBorder="1"/>
    <xf numFmtId="0" fontId="220" fillId="0" borderId="0" xfId="0" applyFont="1"/>
    <xf numFmtId="0" fontId="0" fillId="0" borderId="0" xfId="0" applyAlignment="1">
      <alignment vertical="top"/>
    </xf>
    <xf numFmtId="0" fontId="26" fillId="0" borderId="0" xfId="12"/>
    <xf numFmtId="220" fontId="26" fillId="0" borderId="0" xfId="390" applyNumberFormat="1" applyFont="1" applyFill="1" applyAlignment="1">
      <alignment horizontal="center" wrapText="1"/>
    </xf>
    <xf numFmtId="0" fontId="26" fillId="0" borderId="0" xfId="12" applyAlignment="1">
      <alignment horizontal="center"/>
    </xf>
    <xf numFmtId="0" fontId="26" fillId="0" borderId="0" xfId="12" applyAlignment="1">
      <alignment horizontal="center" wrapText="1"/>
    </xf>
    <xf numFmtId="0" fontId="26" fillId="0" borderId="0" xfId="12" applyAlignment="1">
      <alignment horizontal="left" wrapText="1"/>
    </xf>
    <xf numFmtId="220" fontId="26" fillId="0" borderId="125" xfId="390" applyNumberFormat="1" applyFont="1" applyFill="1" applyBorder="1" applyAlignment="1">
      <alignment horizontal="center" wrapText="1"/>
    </xf>
    <xf numFmtId="0" fontId="26" fillId="0" borderId="125" xfId="12" applyBorder="1" applyAlignment="1">
      <alignment horizontal="center"/>
    </xf>
    <xf numFmtId="0" fontId="26" fillId="0" borderId="125" xfId="12" applyBorder="1" applyAlignment="1">
      <alignment horizontal="center" wrapText="1"/>
    </xf>
    <xf numFmtId="0" fontId="26" fillId="0" borderId="125" xfId="12" applyBorder="1" applyAlignment="1">
      <alignment horizontal="left" wrapText="1"/>
    </xf>
    <xf numFmtId="0" fontId="221" fillId="0" borderId="125" xfId="20566" applyFont="1" applyBorder="1" applyAlignment="1">
      <alignment horizontal="center" vertical="center"/>
    </xf>
    <xf numFmtId="0" fontId="207" fillId="0" borderId="125" xfId="20566" applyFont="1" applyBorder="1" applyAlignment="1">
      <alignment vertical="center" wrapText="1"/>
    </xf>
    <xf numFmtId="172" fontId="221" fillId="0" borderId="125" xfId="20567" applyNumberFormat="1" applyFont="1" applyFill="1" applyBorder="1" applyAlignment="1">
      <alignment horizontal="right" vertical="top"/>
    </xf>
    <xf numFmtId="220" fontId="221" fillId="0" borderId="125" xfId="390" applyNumberFormat="1" applyFont="1" applyFill="1" applyBorder="1" applyAlignment="1">
      <alignment horizontal="right" vertical="top"/>
    </xf>
    <xf numFmtId="172" fontId="221" fillId="0" borderId="125" xfId="20567" applyNumberFormat="1" applyFont="1" applyFill="1" applyBorder="1" applyAlignment="1">
      <alignment horizontal="right" vertical="center"/>
    </xf>
    <xf numFmtId="220" fontId="221" fillId="0" borderId="125" xfId="390" applyNumberFormat="1" applyFont="1" applyBorder="1" applyAlignment="1">
      <alignment horizontal="right" vertical="top"/>
    </xf>
    <xf numFmtId="0" fontId="221" fillId="0" borderId="125" xfId="20566" applyFont="1" applyBorder="1" applyAlignment="1">
      <alignment vertical="center" wrapText="1"/>
    </xf>
    <xf numFmtId="0" fontId="222" fillId="0" borderId="125" xfId="20566" applyFont="1" applyBorder="1" applyAlignment="1">
      <alignment vertical="center" wrapText="1"/>
    </xf>
    <xf numFmtId="0" fontId="221" fillId="0" borderId="125" xfId="20566" applyFont="1" applyBorder="1" applyAlignment="1">
      <alignment horizontal="center" vertical="center" wrapText="1"/>
    </xf>
    <xf numFmtId="220" fontId="221" fillId="0" borderId="125" xfId="390" applyNumberFormat="1" applyFont="1" applyFill="1" applyBorder="1" applyAlignment="1">
      <alignment horizontal="right" vertical="top" wrapText="1"/>
    </xf>
    <xf numFmtId="10" fontId="221" fillId="0" borderId="125" xfId="20568" applyNumberFormat="1" applyFont="1" applyFill="1" applyBorder="1" applyAlignment="1">
      <alignment horizontal="right" vertical="top"/>
    </xf>
    <xf numFmtId="10" fontId="221" fillId="0" borderId="125" xfId="20568" applyNumberFormat="1" applyFont="1" applyBorder="1" applyAlignment="1">
      <alignment horizontal="right" vertical="top"/>
    </xf>
    <xf numFmtId="220" fontId="221" fillId="0" borderId="125" xfId="390" applyNumberFormat="1" applyFont="1" applyBorder="1" applyAlignment="1">
      <alignment horizontal="right" vertical="top" wrapText="1"/>
    </xf>
    <xf numFmtId="0" fontId="88" fillId="0" borderId="125" xfId="20566" applyFont="1" applyBorder="1" applyAlignment="1">
      <alignment horizontal="left" vertical="center" wrapText="1"/>
    </xf>
    <xf numFmtId="10" fontId="221" fillId="0" borderId="125" xfId="20568" applyNumberFormat="1" applyFont="1" applyBorder="1" applyAlignment="1">
      <alignment horizontal="right" vertical="top" wrapText="1"/>
    </xf>
    <xf numFmtId="0" fontId="221" fillId="0" borderId="125" xfId="390" applyNumberFormat="1" applyFont="1" applyFill="1" applyBorder="1" applyAlignment="1">
      <alignment horizontal="right" vertical="top" wrapText="1"/>
    </xf>
    <xf numFmtId="0" fontId="221" fillId="0" borderId="125" xfId="390" applyNumberFormat="1" applyFont="1" applyFill="1" applyBorder="1" applyAlignment="1">
      <alignment horizontal="right" vertical="top"/>
    </xf>
    <xf numFmtId="0" fontId="26" fillId="0" borderId="125" xfId="20566" applyFont="1" applyBorder="1" applyAlignment="1">
      <alignment horizontal="center" vertical="center" wrapText="1"/>
    </xf>
    <xf numFmtId="0" fontId="222" fillId="0" borderId="125" xfId="20566" applyFont="1" applyBorder="1" applyAlignment="1">
      <alignment horizontal="left" vertical="center" wrapText="1"/>
    </xf>
    <xf numFmtId="0" fontId="191" fillId="0" borderId="125" xfId="20569" applyFont="1" applyBorder="1" applyAlignment="1">
      <alignment vertical="center" wrapText="1"/>
    </xf>
    <xf numFmtId="0" fontId="191" fillId="0" borderId="98" xfId="20569" applyFont="1" applyBorder="1" applyAlignment="1">
      <alignment vertical="center" wrapText="1"/>
    </xf>
    <xf numFmtId="172" fontId="221" fillId="0" borderId="98" xfId="20567" applyNumberFormat="1" applyFont="1" applyFill="1" applyBorder="1" applyAlignment="1">
      <alignment horizontal="right" vertical="top"/>
    </xf>
    <xf numFmtId="0" fontId="192" fillId="0" borderId="125" xfId="20569" applyFont="1" applyBorder="1" applyAlignment="1">
      <alignment vertical="center" wrapText="1"/>
    </xf>
    <xf numFmtId="0" fontId="192" fillId="0" borderId="98" xfId="20569" applyFont="1" applyBorder="1" applyAlignment="1">
      <alignment vertical="center" wrapText="1"/>
    </xf>
    <xf numFmtId="180" fontId="221" fillId="0" borderId="125" xfId="390" applyFont="1" applyFill="1" applyBorder="1" applyAlignment="1">
      <alignment horizontal="right" vertical="top"/>
    </xf>
    <xf numFmtId="180" fontId="221" fillId="0" borderId="125" xfId="390" applyFont="1" applyBorder="1" applyAlignment="1">
      <alignment horizontal="right" vertical="top"/>
    </xf>
    <xf numFmtId="0" fontId="222" fillId="0" borderId="125" xfId="20570" applyFont="1" applyFill="1" applyBorder="1" applyAlignment="1">
      <alignment horizontal="left" vertical="center" wrapText="1"/>
    </xf>
    <xf numFmtId="9" fontId="221" fillId="0" borderId="125" xfId="20568" applyFont="1" applyFill="1" applyBorder="1" applyAlignment="1">
      <alignment horizontal="right" vertical="top"/>
    </xf>
    <xf numFmtId="9" fontId="221" fillId="0" borderId="125" xfId="20568" applyFont="1" applyBorder="1" applyAlignment="1">
      <alignment horizontal="right" vertical="top"/>
    </xf>
    <xf numFmtId="0" fontId="192" fillId="0" borderId="2" xfId="20569" applyFont="1" applyBorder="1" applyAlignment="1">
      <alignment vertical="center" wrapText="1"/>
    </xf>
    <xf numFmtId="0" fontId="192" fillId="0" borderId="53" xfId="20569" applyFont="1" applyBorder="1" applyAlignment="1">
      <alignment vertical="center" wrapText="1"/>
    </xf>
    <xf numFmtId="172" fontId="221" fillId="0" borderId="53" xfId="20567" applyNumberFormat="1" applyFont="1" applyFill="1" applyBorder="1" applyAlignment="1">
      <alignment horizontal="right" vertical="top"/>
    </xf>
    <xf numFmtId="0" fontId="222" fillId="0" borderId="125" xfId="20566" applyFont="1" applyBorder="1" applyAlignment="1">
      <alignment vertical="center"/>
    </xf>
    <xf numFmtId="0" fontId="207" fillId="0" borderId="125" xfId="20566" applyFont="1" applyBorder="1" applyAlignment="1">
      <alignment vertical="top" wrapText="1"/>
    </xf>
    <xf numFmtId="0" fontId="221" fillId="0" borderId="125" xfId="20566" applyFont="1" applyBorder="1" applyAlignment="1">
      <alignment horizontal="right" vertical="center"/>
    </xf>
    <xf numFmtId="9" fontId="221" fillId="0" borderId="125" xfId="20568" applyFont="1" applyFill="1" applyBorder="1" applyAlignment="1">
      <alignment horizontal="right" vertical="center"/>
    </xf>
    <xf numFmtId="0" fontId="226" fillId="0" borderId="125" xfId="20566" applyFont="1" applyBorder="1" applyAlignment="1">
      <alignment vertical="center" wrapText="1"/>
    </xf>
    <xf numFmtId="0" fontId="221" fillId="0" borderId="125" xfId="20571" applyFont="1" applyFill="1" applyBorder="1" applyAlignment="1">
      <alignment horizontal="center" vertical="center"/>
    </xf>
    <xf numFmtId="0" fontId="33" fillId="0" borderId="98" xfId="20566" applyFont="1" applyBorder="1" applyAlignment="1">
      <alignment vertical="center"/>
    </xf>
    <xf numFmtId="0" fontId="33" fillId="0" borderId="153" xfId="20566" applyFont="1" applyBorder="1" applyAlignment="1">
      <alignment vertical="center"/>
    </xf>
    <xf numFmtId="0" fontId="33" fillId="0" borderId="99" xfId="20566" applyFont="1" applyBorder="1" applyAlignment="1">
      <alignment vertical="center"/>
    </xf>
    <xf numFmtId="0" fontId="26" fillId="0" borderId="0" xfId="12" applyAlignment="1">
      <alignment horizontal="left"/>
    </xf>
    <xf numFmtId="44" fontId="14" fillId="0" borderId="0" xfId="20548" applyNumberFormat="1" applyBorder="1"/>
    <xf numFmtId="0" fontId="46" fillId="147" borderId="10" xfId="20548" applyFont="1" applyFill="1" applyBorder="1"/>
    <xf numFmtId="0" fontId="14" fillId="147" borderId="0" xfId="20548" applyFill="1"/>
    <xf numFmtId="44" fontId="24" fillId="0" borderId="0" xfId="20548" applyNumberFormat="1" applyFont="1" applyBorder="1"/>
    <xf numFmtId="0" fontId="43" fillId="0" borderId="0" xfId="20549" applyFill="1"/>
    <xf numFmtId="168" fontId="0" fillId="2" borderId="127" xfId="58" applyNumberFormat="1" applyFont="1" applyFill="1" applyBorder="1" applyAlignment="1">
      <alignment horizontal="center"/>
    </xf>
    <xf numFmtId="168" fontId="0" fillId="2" borderId="125" xfId="58" applyNumberFormat="1" applyFont="1" applyFill="1" applyBorder="1" applyAlignment="1">
      <alignment horizontal="center"/>
    </xf>
    <xf numFmtId="0" fontId="194" fillId="3" borderId="110" xfId="0" applyFont="1" applyFill="1" applyBorder="1" applyAlignment="1">
      <alignment horizontal="center" wrapText="1"/>
    </xf>
    <xf numFmtId="0" fontId="194" fillId="3" borderId="105" xfId="0" applyFont="1" applyFill="1" applyBorder="1" applyAlignment="1">
      <alignment horizontal="center" wrapText="1"/>
    </xf>
    <xf numFmtId="0" fontId="194" fillId="3" borderId="104" xfId="0" applyFont="1" applyFill="1" applyBorder="1" applyAlignment="1">
      <alignment horizontal="center" wrapText="1"/>
    </xf>
    <xf numFmtId="0" fontId="229" fillId="0" borderId="0" xfId="0" applyFont="1"/>
    <xf numFmtId="42" fontId="27" fillId="3" borderId="99" xfId="1856" applyNumberFormat="1" applyFont="1" applyFill="1" applyBorder="1" applyAlignment="1">
      <alignment horizontal="left"/>
    </xf>
    <xf numFmtId="42" fontId="27" fillId="3" borderId="116" xfId="1856" applyNumberFormat="1" applyFont="1" applyFill="1" applyBorder="1" applyAlignment="1">
      <alignment horizontal="left"/>
    </xf>
    <xf numFmtId="0" fontId="32" fillId="0" borderId="120" xfId="20549" applyFont="1" applyBorder="1" applyAlignment="1">
      <alignment horizontal="center" wrapText="1"/>
    </xf>
    <xf numFmtId="42" fontId="27" fillId="3" borderId="91" xfId="1856" applyNumberFormat="1" applyFont="1" applyFill="1" applyBorder="1" applyAlignment="1">
      <alignment horizontal="left"/>
    </xf>
    <xf numFmtId="42" fontId="27" fillId="3" borderId="125" xfId="1856" applyNumberFormat="1" applyFont="1" applyFill="1" applyBorder="1" applyAlignment="1">
      <alignment horizontal="left"/>
    </xf>
    <xf numFmtId="42" fontId="25" fillId="3" borderId="95" xfId="1856" applyNumberFormat="1" applyFont="1" applyFill="1" applyBorder="1" applyAlignment="1">
      <alignment horizontal="left"/>
    </xf>
    <xf numFmtId="42" fontId="25" fillId="3" borderId="96" xfId="1856" applyNumberFormat="1" applyFont="1" applyFill="1" applyBorder="1" applyAlignment="1">
      <alignment horizontal="center"/>
    </xf>
    <xf numFmtId="42" fontId="27" fillId="3" borderId="92" xfId="1856" applyNumberFormat="1" applyFont="1" applyFill="1" applyBorder="1" applyAlignment="1">
      <alignment horizontal="left"/>
    </xf>
    <xf numFmtId="42" fontId="27" fillId="3" borderId="118" xfId="1856" applyNumberFormat="1" applyFont="1" applyFill="1" applyBorder="1" applyAlignment="1">
      <alignment horizontal="left"/>
    </xf>
    <xf numFmtId="42" fontId="27" fillId="3" borderId="98" xfId="1856" applyNumberFormat="1" applyFont="1" applyFill="1" applyBorder="1" applyAlignment="1">
      <alignment horizontal="left"/>
    </xf>
    <xf numFmtId="42" fontId="25" fillId="3" borderId="119" xfId="1856" applyNumberFormat="1" applyFont="1" applyFill="1" applyBorder="1" applyAlignment="1">
      <alignment horizontal="left"/>
    </xf>
    <xf numFmtId="42" fontId="211" fillId="147" borderId="103" xfId="1856" applyNumberFormat="1" applyFont="1" applyFill="1" applyBorder="1" applyAlignment="1">
      <alignment horizontal="left"/>
    </xf>
    <xf numFmtId="42" fontId="25" fillId="3" borderId="109" xfId="1856" applyNumberFormat="1" applyFont="1" applyFill="1" applyBorder="1" applyAlignment="1">
      <alignment horizontal="left"/>
    </xf>
    <xf numFmtId="42" fontId="27" fillId="143" borderId="115" xfId="1856" applyNumberFormat="1" applyFont="1" applyFill="1" applyBorder="1" applyAlignment="1">
      <alignment horizontal="center"/>
    </xf>
    <xf numFmtId="0" fontId="40" fillId="0" borderId="103" xfId="20548" applyFont="1" applyBorder="1" applyAlignment="1">
      <alignment wrapText="1"/>
    </xf>
    <xf numFmtId="0" fontId="40" fillId="0" borderId="115" xfId="20548" applyFont="1" applyBorder="1" applyAlignment="1">
      <alignment wrapText="1"/>
    </xf>
    <xf numFmtId="0" fontId="39" fillId="0" borderId="109" xfId="20548" applyFont="1" applyBorder="1" applyAlignment="1">
      <alignment horizontal="right" wrapText="1"/>
    </xf>
    <xf numFmtId="0" fontId="25" fillId="0" borderId="0" xfId="20549" applyFont="1" applyFill="1" applyBorder="1" applyAlignment="1">
      <alignment wrapText="1"/>
    </xf>
    <xf numFmtId="0" fontId="210" fillId="0" borderId="120" xfId="20548" applyFont="1" applyFill="1" applyBorder="1" applyAlignment="1">
      <alignment horizontal="center" wrapText="1"/>
    </xf>
    <xf numFmtId="0" fontId="210" fillId="0" borderId="155" xfId="20548" applyFont="1" applyFill="1" applyBorder="1" applyAlignment="1">
      <alignment horizontal="center" wrapText="1"/>
    </xf>
    <xf numFmtId="0" fontId="210" fillId="0" borderId="112" xfId="20548" applyFont="1" applyFill="1" applyBorder="1" applyAlignment="1">
      <alignment horizontal="center" wrapText="1"/>
    </xf>
    <xf numFmtId="0" fontId="210" fillId="0" borderId="113" xfId="20548" applyFont="1" applyFill="1" applyBorder="1" applyAlignment="1">
      <alignment horizontal="center" wrapText="1"/>
    </xf>
    <xf numFmtId="0" fontId="210" fillId="0" borderId="102" xfId="20548" applyFont="1" applyFill="1" applyBorder="1" applyAlignment="1">
      <alignment horizontal="center" wrapText="1"/>
    </xf>
    <xf numFmtId="42" fontId="0" fillId="0" borderId="0" xfId="0" applyNumberFormat="1"/>
    <xf numFmtId="9" fontId="33" fillId="3" borderId="124" xfId="58" applyFont="1" applyFill="1" applyBorder="1" applyAlignment="1">
      <alignment horizontal="right"/>
    </xf>
    <xf numFmtId="209" fontId="33" fillId="3" borderId="157" xfId="20563" applyNumberFormat="1" applyFont="1" applyFill="1" applyBorder="1"/>
    <xf numFmtId="209" fontId="33" fillId="3" borderId="158" xfId="20563" applyNumberFormat="1" applyFont="1" applyFill="1" applyBorder="1"/>
    <xf numFmtId="42" fontId="0" fillId="0" borderId="125" xfId="0" applyNumberFormat="1" applyBorder="1"/>
    <xf numFmtId="0" fontId="214" fillId="0" borderId="0" xfId="0" applyFont="1" applyAlignment="1">
      <alignment horizontal="center"/>
    </xf>
    <xf numFmtId="43" fontId="214" fillId="0" borderId="0" xfId="0" applyNumberFormat="1" applyFont="1"/>
    <xf numFmtId="41" fontId="214" fillId="0" borderId="0" xfId="0" applyNumberFormat="1" applyFont="1"/>
    <xf numFmtId="166" fontId="0" fillId="0" borderId="125" xfId="0" applyNumberFormat="1" applyBorder="1"/>
    <xf numFmtId="42" fontId="0" fillId="143" borderId="125" xfId="0" applyNumberFormat="1" applyFill="1" applyBorder="1"/>
    <xf numFmtId="0" fontId="0" fillId="143" borderId="125" xfId="0" applyFill="1" applyBorder="1"/>
    <xf numFmtId="0" fontId="61" fillId="0" borderId="0" xfId="20563" applyFont="1" applyFill="1" applyAlignment="1">
      <alignment horizontal="left"/>
    </xf>
    <xf numFmtId="0" fontId="198" fillId="0" borderId="138" xfId="20563" applyFont="1" applyFill="1" applyBorder="1" applyAlignment="1">
      <alignment horizontal="left"/>
    </xf>
    <xf numFmtId="0" fontId="198" fillId="0" borderId="140" xfId="20563" applyFont="1" applyFill="1" applyBorder="1" applyAlignment="1">
      <alignment horizontal="right"/>
    </xf>
    <xf numFmtId="0" fontId="61" fillId="0" borderId="0" xfId="20563" applyFont="1" applyAlignment="1">
      <alignment horizontal="right"/>
    </xf>
    <xf numFmtId="0" fontId="212" fillId="0" borderId="0" xfId="6" applyFont="1" applyFill="1"/>
    <xf numFmtId="44" fontId="25" fillId="3" borderId="10" xfId="1856" applyNumberFormat="1" applyFont="1" applyFill="1" applyBorder="1" applyAlignment="1">
      <alignment horizontal="center"/>
    </xf>
    <xf numFmtId="44" fontId="25" fillId="3" borderId="53" xfId="1856" applyNumberFormat="1" applyFont="1" applyFill="1" applyBorder="1" applyAlignment="1">
      <alignment horizontal="center" wrapText="1"/>
    </xf>
    <xf numFmtId="0" fontId="196" fillId="0" borderId="0" xfId="0" applyFont="1" applyAlignment="1">
      <alignment horizontal="left" vertical="top" wrapText="1"/>
    </xf>
    <xf numFmtId="0" fontId="193" fillId="3" borderId="113" xfId="0" applyFont="1" applyFill="1" applyBorder="1" applyAlignment="1">
      <alignment horizontal="center" wrapText="1"/>
    </xf>
    <xf numFmtId="0" fontId="194" fillId="3" borderId="112" xfId="0" applyFont="1" applyFill="1" applyBorder="1" applyAlignment="1">
      <alignment horizontal="center" wrapText="1"/>
    </xf>
    <xf numFmtId="0" fontId="193" fillId="3" borderId="111" xfId="0" applyFont="1" applyFill="1" applyBorder="1" applyAlignment="1">
      <alignment horizontal="center" wrapText="1"/>
    </xf>
    <xf numFmtId="0" fontId="193" fillId="3" borderId="110" xfId="0" applyFont="1" applyFill="1" applyBorder="1" applyAlignment="1">
      <alignment horizontal="center" wrapText="1"/>
    </xf>
    <xf numFmtId="0" fontId="193" fillId="3" borderId="104" xfId="0" applyFont="1" applyFill="1" applyBorder="1" applyAlignment="1">
      <alignment horizontal="center" wrapText="1"/>
    </xf>
    <xf numFmtId="0" fontId="26" fillId="3" borderId="125" xfId="6" applyFill="1" applyBorder="1" applyAlignment="1">
      <alignment horizontal="left"/>
    </xf>
    <xf numFmtId="42" fontId="193" fillId="3" borderId="104" xfId="0" applyNumberFormat="1" applyFont="1" applyFill="1" applyBorder="1" applyAlignment="1">
      <alignment horizontal="right" vertical="center"/>
    </xf>
    <xf numFmtId="0" fontId="193" fillId="143" borderId="120" xfId="0" applyFont="1" applyFill="1" applyBorder="1" applyAlignment="1">
      <alignment horizontal="center" vertical="center"/>
    </xf>
    <xf numFmtId="210" fontId="193" fillId="143" borderId="110" xfId="0" applyNumberFormat="1" applyFont="1" applyFill="1" applyBorder="1" applyAlignment="1">
      <alignment horizontal="center" vertical="center"/>
    </xf>
    <xf numFmtId="9" fontId="193" fillId="143" borderId="120" xfId="58" applyFont="1" applyFill="1" applyBorder="1" applyAlignment="1">
      <alignment horizontal="center" vertical="center"/>
    </xf>
    <xf numFmtId="10" fontId="194" fillId="143" borderId="107" xfId="58" applyNumberFormat="1" applyFont="1" applyFill="1" applyBorder="1" applyAlignment="1">
      <alignment horizontal="center" vertical="center"/>
    </xf>
    <xf numFmtId="10" fontId="194" fillId="143" borderId="73" xfId="58" applyNumberFormat="1" applyFont="1" applyFill="1" applyBorder="1" applyAlignment="1">
      <alignment horizontal="center" vertical="center"/>
    </xf>
    <xf numFmtId="10" fontId="194" fillId="143" borderId="73" xfId="0" applyNumberFormat="1" applyFont="1" applyFill="1" applyBorder="1" applyAlignment="1">
      <alignment horizontal="center" vertical="center"/>
    </xf>
    <xf numFmtId="10" fontId="194" fillId="143" borderId="108" xfId="0" applyNumberFormat="1" applyFont="1" applyFill="1" applyBorder="1" applyAlignment="1">
      <alignment horizontal="center" vertical="center"/>
    </xf>
    <xf numFmtId="42" fontId="193" fillId="3" borderId="105" xfId="0" applyNumberFormat="1" applyFont="1" applyFill="1" applyBorder="1" applyAlignment="1">
      <alignment horizontal="right" vertical="center"/>
    </xf>
    <xf numFmtId="42" fontId="193" fillId="3" borderId="106" xfId="0" applyNumberFormat="1" applyFont="1" applyFill="1" applyBorder="1" applyAlignment="1">
      <alignment horizontal="right" vertical="center"/>
    </xf>
    <xf numFmtId="42" fontId="193" fillId="3" borderId="110" xfId="0" applyNumberFormat="1" applyFont="1" applyFill="1" applyBorder="1" applyAlignment="1">
      <alignment horizontal="right" vertical="center"/>
    </xf>
    <xf numFmtId="0" fontId="213" fillId="147" borderId="107" xfId="0" applyFont="1" applyFill="1" applyBorder="1"/>
    <xf numFmtId="0" fontId="193" fillId="0" borderId="108" xfId="0" applyFont="1" applyBorder="1"/>
    <xf numFmtId="0" fontId="0" fillId="0" borderId="0" xfId="0" applyFont="1"/>
    <xf numFmtId="0" fontId="16" fillId="2" borderId="120" xfId="20532" applyFill="1" applyBorder="1" applyAlignment="1">
      <alignment wrapText="1"/>
    </xf>
    <xf numFmtId="0" fontId="39" fillId="0" borderId="0" xfId="20532" applyFont="1" applyFill="1" applyBorder="1" applyAlignment="1"/>
    <xf numFmtId="0" fontId="13" fillId="146" borderId="138" xfId="20563" applyFill="1" applyBorder="1" applyAlignment="1">
      <alignment wrapText="1"/>
    </xf>
    <xf numFmtId="0" fontId="39" fillId="0" borderId="154" xfId="20532" applyFont="1" applyBorder="1" applyAlignment="1">
      <alignment wrapText="1"/>
    </xf>
    <xf numFmtId="0" fontId="40" fillId="0" borderId="154" xfId="20532" applyFont="1" applyFill="1" applyBorder="1" applyAlignment="1">
      <alignment wrapText="1"/>
    </xf>
    <xf numFmtId="0" fontId="34" fillId="3" borderId="154" xfId="20559" applyFont="1" applyFill="1" applyBorder="1" applyAlignment="1">
      <alignment horizontal="left"/>
    </xf>
    <xf numFmtId="42" fontId="38" fillId="0" borderId="155" xfId="20559" applyNumberFormat="1" applyFont="1" applyBorder="1"/>
    <xf numFmtId="0" fontId="189" fillId="0" borderId="154" xfId="20532" applyFont="1" applyBorder="1" applyAlignment="1">
      <alignment vertical="center" wrapText="1"/>
    </xf>
    <xf numFmtId="0" fontId="16" fillId="0" borderId="125" xfId="20532" applyBorder="1"/>
    <xf numFmtId="0" fontId="16" fillId="0" borderId="125" xfId="20532" applyFill="1" applyBorder="1" applyAlignment="1">
      <alignment horizontal="center" vertical="center"/>
    </xf>
    <xf numFmtId="0" fontId="16" fillId="0" borderId="125" xfId="20532" applyFill="1" applyBorder="1" applyAlignment="1">
      <alignment horizontal="center" vertical="center" wrapText="1"/>
    </xf>
    <xf numFmtId="0" fontId="16" fillId="0" borderId="125" xfId="20532" applyFill="1" applyBorder="1"/>
    <xf numFmtId="172" fontId="0" fillId="3" borderId="125" xfId="20535" applyNumberFormat="1" applyFont="1" applyFill="1" applyBorder="1"/>
    <xf numFmtId="0" fontId="33" fillId="0" borderId="125" xfId="20532" applyFont="1" applyFill="1" applyBorder="1"/>
    <xf numFmtId="0" fontId="16" fillId="3" borderId="125" xfId="20532" applyFill="1" applyBorder="1"/>
    <xf numFmtId="43" fontId="213" fillId="143" borderId="125" xfId="20535" applyNumberFormat="1" applyFont="1" applyFill="1" applyBorder="1"/>
    <xf numFmtId="172" fontId="0" fillId="143" borderId="125" xfId="20535" applyNumberFormat="1" applyFont="1" applyFill="1" applyBorder="1"/>
    <xf numFmtId="43" fontId="193" fillId="3" borderId="125" xfId="20535" applyNumberFormat="1" applyFont="1" applyFill="1" applyBorder="1"/>
    <xf numFmtId="0" fontId="16" fillId="2" borderId="125" xfId="20532" applyFill="1" applyBorder="1"/>
    <xf numFmtId="218" fontId="213" fillId="147" borderId="125" xfId="20535" applyNumberFormat="1" applyFont="1" applyFill="1" applyBorder="1"/>
    <xf numFmtId="0" fontId="16" fillId="2" borderId="125" xfId="20532" applyFill="1" applyBorder="1" applyAlignment="1">
      <alignment horizontal="right"/>
    </xf>
    <xf numFmtId="218" fontId="0" fillId="3" borderId="125" xfId="20535" applyNumberFormat="1" applyFont="1" applyFill="1" applyBorder="1"/>
    <xf numFmtId="0" fontId="232" fillId="0" borderId="0" xfId="0" applyFont="1"/>
    <xf numFmtId="0" fontId="233" fillId="0" borderId="0" xfId="2" applyFont="1" applyFill="1" applyAlignment="1">
      <alignment horizontal="left"/>
    </xf>
    <xf numFmtId="0" fontId="233" fillId="0" borderId="0" xfId="2" applyFont="1" applyProtection="1">
      <protection locked="0"/>
    </xf>
    <xf numFmtId="0" fontId="0" fillId="0" borderId="0"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Fill="1" applyBorder="1"/>
    <xf numFmtId="0" fontId="26" fillId="0" borderId="165" xfId="6" applyFont="1" applyFill="1" applyBorder="1"/>
    <xf numFmtId="0" fontId="0" fillId="0" borderId="166" xfId="0" applyFill="1" applyBorder="1"/>
    <xf numFmtId="0" fontId="39" fillId="0" borderId="167" xfId="20532" applyFont="1" applyBorder="1" applyAlignment="1">
      <alignment horizontal="center" wrapText="1"/>
    </xf>
    <xf numFmtId="0" fontId="135" fillId="0" borderId="167" xfId="20558" applyFont="1" applyBorder="1" applyProtection="1">
      <protection locked="0"/>
    </xf>
    <xf numFmtId="42" fontId="34" fillId="0" borderId="167" xfId="20559" applyNumberFormat="1" applyFont="1" applyBorder="1" applyAlignment="1">
      <alignment horizontal="center" vertical="center"/>
    </xf>
    <xf numFmtId="0" fontId="189" fillId="142" borderId="167" xfId="20532" applyFont="1" applyFill="1" applyBorder="1" applyAlignment="1">
      <alignment vertical="center"/>
    </xf>
    <xf numFmtId="0" fontId="0" fillId="3" borderId="101" xfId="0" applyFill="1" applyBorder="1"/>
    <xf numFmtId="0" fontId="213" fillId="147" borderId="101" xfId="0" applyFont="1" applyFill="1" applyBorder="1"/>
    <xf numFmtId="0" fontId="0" fillId="148" borderId="154" xfId="0" applyFill="1" applyBorder="1"/>
    <xf numFmtId="0" fontId="193" fillId="0" borderId="167" xfId="0" applyFont="1" applyBorder="1"/>
    <xf numFmtId="42" fontId="0" fillId="147" borderId="48" xfId="0" applyNumberFormat="1" applyFill="1" applyBorder="1" applyAlignment="1">
      <alignment horizontal="right" vertical="center"/>
    </xf>
    <xf numFmtId="210" fontId="0" fillId="147" borderId="5" xfId="0" applyNumberFormat="1" applyFill="1" applyBorder="1" applyAlignment="1">
      <alignment horizontal="center" vertical="center"/>
    </xf>
    <xf numFmtId="9" fontId="0" fillId="147" borderId="114" xfId="58" applyFont="1" applyFill="1" applyBorder="1" applyAlignment="1">
      <alignment horizontal="center" vertical="center"/>
    </xf>
    <xf numFmtId="10" fontId="196" fillId="147" borderId="4" xfId="58" applyNumberFormat="1" applyFont="1" applyFill="1" applyBorder="1" applyAlignment="1">
      <alignment horizontal="center" vertical="center"/>
    </xf>
    <xf numFmtId="10" fontId="196" fillId="147" borderId="2" xfId="58" applyNumberFormat="1" applyFont="1" applyFill="1" applyBorder="1" applyAlignment="1">
      <alignment horizontal="center" vertical="center"/>
    </xf>
    <xf numFmtId="10" fontId="196" fillId="147" borderId="2" xfId="0" applyNumberFormat="1" applyFont="1" applyFill="1" applyBorder="1" applyAlignment="1">
      <alignment horizontal="center" vertical="center"/>
    </xf>
    <xf numFmtId="10" fontId="196" fillId="147" borderId="5" xfId="0" applyNumberFormat="1" applyFont="1" applyFill="1" applyBorder="1" applyAlignment="1">
      <alignment horizontal="center" vertical="center"/>
    </xf>
    <xf numFmtId="42" fontId="0" fillId="147" borderId="4" xfId="0" applyNumberFormat="1" applyFill="1" applyBorder="1" applyAlignment="1">
      <alignment horizontal="center" vertical="center"/>
    </xf>
    <xf numFmtId="42" fontId="0" fillId="147" borderId="2" xfId="0" applyNumberFormat="1" applyFill="1" applyBorder="1" applyAlignment="1">
      <alignment horizontal="center" vertical="center"/>
    </xf>
    <xf numFmtId="42" fontId="0" fillId="147" borderId="5" xfId="0" applyNumberFormat="1" applyFill="1" applyBorder="1" applyAlignment="1">
      <alignment horizontal="center" vertical="center"/>
    </xf>
    <xf numFmtId="42" fontId="0" fillId="147" borderId="90" xfId="0" applyNumberFormat="1" applyFill="1" applyBorder="1" applyAlignment="1">
      <alignment horizontal="center" vertical="center"/>
    </xf>
    <xf numFmtId="42" fontId="0" fillId="147" borderId="91" xfId="0" applyNumberFormat="1" applyFill="1" applyBorder="1" applyAlignment="1">
      <alignment horizontal="center" vertical="center"/>
    </xf>
    <xf numFmtId="42" fontId="0" fillId="147" borderId="92" xfId="0" applyNumberFormat="1" applyFill="1" applyBorder="1" applyAlignment="1">
      <alignment horizontal="center" vertical="center"/>
    </xf>
    <xf numFmtId="42" fontId="0" fillId="147" borderId="99" xfId="0" applyNumberFormat="1" applyFill="1" applyBorder="1" applyAlignment="1">
      <alignment horizontal="right" vertical="center"/>
    </xf>
    <xf numFmtId="210" fontId="0" fillId="147" borderId="127" xfId="0" applyNumberFormat="1" applyFill="1" applyBorder="1" applyAlignment="1">
      <alignment horizontal="center" vertical="center"/>
    </xf>
    <xf numFmtId="9" fontId="0" fillId="147" borderId="115" xfId="58" applyFont="1" applyFill="1" applyBorder="1" applyAlignment="1">
      <alignment horizontal="center" vertical="center"/>
    </xf>
    <xf numFmtId="10" fontId="196" fillId="147" borderId="93" xfId="58" applyNumberFormat="1" applyFont="1" applyFill="1" applyBorder="1" applyAlignment="1">
      <alignment horizontal="center" vertical="center"/>
    </xf>
    <xf numFmtId="10" fontId="196" fillId="147" borderId="125" xfId="58" applyNumberFormat="1" applyFont="1" applyFill="1" applyBorder="1" applyAlignment="1">
      <alignment horizontal="center" vertical="center"/>
    </xf>
    <xf numFmtId="10" fontId="196" fillId="147" borderId="125" xfId="0" applyNumberFormat="1" applyFont="1" applyFill="1" applyBorder="1" applyAlignment="1">
      <alignment horizontal="center" vertical="center"/>
    </xf>
    <xf numFmtId="10" fontId="196" fillId="147" borderId="127" xfId="0" applyNumberFormat="1" applyFont="1" applyFill="1" applyBorder="1" applyAlignment="1">
      <alignment horizontal="center" vertical="center"/>
    </xf>
    <xf numFmtId="42" fontId="0" fillId="147" borderId="93" xfId="0" applyNumberFormat="1" applyFill="1" applyBorder="1" applyAlignment="1">
      <alignment horizontal="center" vertical="center"/>
    </xf>
    <xf numFmtId="42" fontId="0" fillId="147" borderId="125" xfId="0" applyNumberFormat="1" applyFill="1" applyBorder="1" applyAlignment="1">
      <alignment horizontal="center" vertical="center"/>
    </xf>
    <xf numFmtId="42" fontId="0" fillId="147" borderId="127" xfId="0" applyNumberFormat="1" applyFill="1" applyBorder="1" applyAlignment="1">
      <alignment horizontal="center" vertical="center"/>
    </xf>
    <xf numFmtId="42" fontId="0" fillId="147" borderId="117" xfId="0" applyNumberFormat="1" applyFill="1" applyBorder="1" applyAlignment="1">
      <alignment horizontal="right" vertical="center"/>
    </xf>
    <xf numFmtId="42" fontId="0" fillId="147" borderId="95" xfId="0" applyNumberFormat="1" applyFill="1" applyBorder="1" applyAlignment="1">
      <alignment horizontal="right" vertical="center"/>
    </xf>
    <xf numFmtId="210" fontId="0" fillId="147" borderId="96" xfId="0" applyNumberFormat="1" applyFill="1" applyBorder="1" applyAlignment="1">
      <alignment horizontal="center" vertical="center"/>
    </xf>
    <xf numFmtId="9" fontId="0" fillId="147" borderId="109" xfId="58" applyFont="1" applyFill="1" applyBorder="1" applyAlignment="1">
      <alignment horizontal="center" vertical="center"/>
    </xf>
    <xf numFmtId="10" fontId="196" fillId="147" borderId="94" xfId="58" applyNumberFormat="1" applyFont="1" applyFill="1" applyBorder="1" applyAlignment="1">
      <alignment horizontal="center" vertical="center"/>
    </xf>
    <xf numFmtId="10" fontId="196" fillId="147" borderId="95" xfId="58" applyNumberFormat="1" applyFont="1" applyFill="1" applyBorder="1" applyAlignment="1">
      <alignment horizontal="center" vertical="center"/>
    </xf>
    <xf numFmtId="10" fontId="196" fillId="147" borderId="95" xfId="0" applyNumberFormat="1" applyFont="1" applyFill="1" applyBorder="1" applyAlignment="1">
      <alignment horizontal="center" vertical="center"/>
    </xf>
    <xf numFmtId="10" fontId="196" fillId="147" borderId="96" xfId="0" applyNumberFormat="1" applyFont="1" applyFill="1" applyBorder="1" applyAlignment="1">
      <alignment horizontal="center" vertical="center"/>
    </xf>
    <xf numFmtId="42" fontId="0" fillId="147" borderId="94" xfId="0" applyNumberFormat="1" applyFill="1" applyBorder="1" applyAlignment="1">
      <alignment horizontal="center" vertical="center"/>
    </xf>
    <xf numFmtId="42" fontId="0" fillId="147" borderId="95" xfId="0" applyNumberFormat="1" applyFill="1" applyBorder="1" applyAlignment="1">
      <alignment horizontal="center" vertical="center"/>
    </xf>
    <xf numFmtId="42" fontId="0" fillId="147" borderId="96" xfId="0" applyNumberFormat="1" applyFill="1" applyBorder="1" applyAlignment="1">
      <alignment horizontal="center" vertical="center"/>
    </xf>
    <xf numFmtId="42" fontId="0" fillId="147" borderId="116" xfId="0" applyNumberFormat="1" applyFill="1" applyBorder="1" applyAlignment="1">
      <alignment horizontal="right" vertical="center"/>
    </xf>
    <xf numFmtId="42" fontId="0" fillId="147" borderId="2" xfId="0" applyNumberFormat="1" applyFill="1" applyBorder="1" applyAlignment="1">
      <alignment horizontal="right" vertical="center"/>
    </xf>
    <xf numFmtId="10" fontId="196" fillId="147" borderId="90" xfId="58" applyNumberFormat="1" applyFont="1" applyFill="1" applyBorder="1" applyAlignment="1">
      <alignment horizontal="center" vertical="center"/>
    </xf>
    <xf numFmtId="10" fontId="196" fillId="147" borderId="91" xfId="58" applyNumberFormat="1" applyFont="1" applyFill="1" applyBorder="1" applyAlignment="1">
      <alignment horizontal="center" vertical="center"/>
    </xf>
    <xf numFmtId="10" fontId="196" fillId="147" borderId="91" xfId="0" applyNumberFormat="1" applyFont="1" applyFill="1" applyBorder="1" applyAlignment="1">
      <alignment horizontal="center" vertical="center"/>
    </xf>
    <xf numFmtId="10" fontId="196" fillId="147" borderId="92" xfId="0" applyNumberFormat="1" applyFont="1" applyFill="1" applyBorder="1" applyAlignment="1">
      <alignment horizontal="center" vertical="center"/>
    </xf>
    <xf numFmtId="9" fontId="0" fillId="147" borderId="103" xfId="58" applyFont="1" applyFill="1" applyBorder="1" applyAlignment="1">
      <alignment horizontal="center" vertical="center"/>
    </xf>
    <xf numFmtId="42" fontId="0" fillId="147" borderId="137" xfId="0" applyNumberFormat="1" applyFill="1" applyBorder="1" applyAlignment="1">
      <alignment horizontal="right" vertical="center"/>
    </xf>
    <xf numFmtId="42" fontId="0" fillId="147" borderId="91" xfId="0" applyNumberFormat="1" applyFill="1" applyBorder="1" applyAlignment="1">
      <alignment horizontal="right" vertical="center"/>
    </xf>
    <xf numFmtId="210" fontId="0" fillId="147" borderId="92" xfId="0" applyNumberFormat="1" applyFill="1" applyBorder="1" applyAlignment="1">
      <alignment horizontal="center" vertical="center"/>
    </xf>
    <xf numFmtId="42" fontId="0" fillId="147" borderId="125" xfId="0" applyNumberFormat="1" applyFill="1" applyBorder="1" applyAlignment="1">
      <alignment horizontal="right" vertical="center"/>
    </xf>
    <xf numFmtId="9" fontId="213" fillId="147" borderId="114" xfId="58" applyFont="1" applyFill="1" applyBorder="1" applyAlignment="1">
      <alignment horizontal="center" vertical="center"/>
    </xf>
    <xf numFmtId="0" fontId="232" fillId="0" borderId="0" xfId="0" applyFont="1" applyFill="1" applyBorder="1"/>
    <xf numFmtId="0" fontId="9" fillId="0" borderId="0" xfId="20575"/>
    <xf numFmtId="0" fontId="61" fillId="0" borderId="105" xfId="20575" applyFont="1" applyBorder="1" applyAlignment="1">
      <alignment horizontal="center" wrapText="1"/>
    </xf>
    <xf numFmtId="0" fontId="61" fillId="0" borderId="110" xfId="20575" applyFont="1" applyBorder="1" applyAlignment="1">
      <alignment horizontal="center" wrapText="1"/>
    </xf>
    <xf numFmtId="0" fontId="61" fillId="0" borderId="104" xfId="20575" applyFont="1" applyBorder="1" applyAlignment="1">
      <alignment horizontal="center" wrapText="1"/>
    </xf>
    <xf numFmtId="0" fontId="9" fillId="0" borderId="4" xfId="20575" applyBorder="1" applyAlignment="1">
      <alignment horizontal="center"/>
    </xf>
    <xf numFmtId="0" fontId="9" fillId="0" borderId="93" xfId="20575" applyBorder="1" applyAlignment="1">
      <alignment horizontal="center"/>
    </xf>
    <xf numFmtId="0" fontId="61" fillId="0" borderId="104" xfId="20575" applyFont="1" applyBorder="1"/>
    <xf numFmtId="169" fontId="25" fillId="0" borderId="5" xfId="1856" applyNumberFormat="1" applyFont="1" applyFill="1" applyBorder="1" applyAlignment="1">
      <alignment horizontal="center"/>
    </xf>
    <xf numFmtId="0" fontId="193" fillId="0" borderId="125" xfId="0" applyFont="1" applyBorder="1" applyAlignment="1">
      <alignment horizontal="center" wrapText="1"/>
    </xf>
    <xf numFmtId="0" fontId="193" fillId="3" borderId="125" xfId="0" applyFont="1" applyFill="1" applyBorder="1" applyAlignment="1">
      <alignment horizontal="center" wrapText="1"/>
    </xf>
    <xf numFmtId="44" fontId="0" fillId="0" borderId="125" xfId="0" applyNumberFormat="1" applyBorder="1"/>
    <xf numFmtId="5" fontId="0" fillId="0" borderId="125" xfId="0" applyNumberFormat="1" applyBorder="1"/>
    <xf numFmtId="44" fontId="0" fillId="143" borderId="125" xfId="0" applyNumberFormat="1" applyFill="1" applyBorder="1"/>
    <xf numFmtId="6" fontId="0" fillId="0" borderId="125" xfId="0" applyNumberFormat="1" applyBorder="1"/>
    <xf numFmtId="0" fontId="61" fillId="150" borderId="105" xfId="20575" applyFont="1" applyFill="1" applyBorder="1" applyAlignment="1">
      <alignment horizontal="center" wrapText="1"/>
    </xf>
    <xf numFmtId="168" fontId="213" fillId="147" borderId="2" xfId="58" applyNumberFormat="1" applyFont="1" applyFill="1" applyBorder="1"/>
    <xf numFmtId="168" fontId="213" fillId="147" borderId="5" xfId="58" applyNumberFormat="1" applyFont="1" applyFill="1" applyBorder="1"/>
    <xf numFmtId="168" fontId="213" fillId="147" borderId="127" xfId="58" applyNumberFormat="1" applyFont="1" applyFill="1" applyBorder="1"/>
    <xf numFmtId="0" fontId="9" fillId="0" borderId="0" xfId="20575" applyFill="1"/>
    <xf numFmtId="0" fontId="61" fillId="0" borderId="104" xfId="20575" applyFont="1" applyFill="1" applyBorder="1"/>
    <xf numFmtId="0" fontId="61" fillId="0" borderId="105" xfId="20575" applyFont="1" applyFill="1" applyBorder="1" applyAlignment="1">
      <alignment horizontal="center" wrapText="1"/>
    </xf>
    <xf numFmtId="0" fontId="61" fillId="0" borderId="110" xfId="20575" applyFont="1" applyFill="1" applyBorder="1" applyAlignment="1">
      <alignment horizontal="center" wrapText="1"/>
    </xf>
    <xf numFmtId="0" fontId="9" fillId="0" borderId="4" xfId="20575" applyFill="1" applyBorder="1" applyAlignment="1">
      <alignment horizontal="center"/>
    </xf>
    <xf numFmtId="0" fontId="9" fillId="0" borderId="93" xfId="20575" applyFill="1" applyBorder="1" applyAlignment="1">
      <alignment horizontal="center"/>
    </xf>
    <xf numFmtId="172" fontId="61" fillId="143" borderId="105" xfId="20576" applyNumberFormat="1" applyFont="1" applyFill="1" applyBorder="1"/>
    <xf numFmtId="172" fontId="61" fillId="143" borderId="110" xfId="20576" applyNumberFormat="1" applyFont="1" applyFill="1" applyBorder="1"/>
    <xf numFmtId="0" fontId="61" fillId="151" borderId="105" xfId="20575" applyFont="1" applyFill="1" applyBorder="1" applyAlignment="1">
      <alignment horizontal="center" wrapText="1"/>
    </xf>
    <xf numFmtId="0" fontId="61" fillId="146" borderId="105" xfId="20575" applyFont="1" applyFill="1" applyBorder="1" applyAlignment="1">
      <alignment horizontal="center" wrapText="1"/>
    </xf>
    <xf numFmtId="172" fontId="61" fillId="3" borderId="105" xfId="64" applyNumberFormat="1" applyFont="1" applyFill="1" applyBorder="1"/>
    <xf numFmtId="172" fontId="0" fillId="3" borderId="2" xfId="64" applyNumberFormat="1" applyFont="1" applyFill="1" applyBorder="1"/>
    <xf numFmtId="37" fontId="35" fillId="0" borderId="0" xfId="6" applyNumberFormat="1" applyFont="1" applyFill="1" applyBorder="1" applyAlignment="1">
      <alignment horizontal="center"/>
    </xf>
    <xf numFmtId="0" fontId="26" fillId="3" borderId="2" xfId="6" applyFont="1" applyFill="1" applyBorder="1" applyAlignment="1">
      <alignment horizontal="left" wrapText="1" indent="1"/>
    </xf>
    <xf numFmtId="0" fontId="26" fillId="3" borderId="125" xfId="6" applyFont="1" applyFill="1" applyBorder="1" applyAlignment="1">
      <alignment horizontal="center"/>
    </xf>
    <xf numFmtId="0" fontId="26" fillId="3" borderId="2" xfId="6" applyFont="1" applyFill="1" applyBorder="1" applyAlignment="1">
      <alignment horizontal="center"/>
    </xf>
    <xf numFmtId="0" fontId="26" fillId="3" borderId="125" xfId="6" applyFont="1" applyFill="1" applyBorder="1" applyAlignment="1">
      <alignment horizontal="left" wrapText="1" indent="1"/>
    </xf>
    <xf numFmtId="0" fontId="26" fillId="3" borderId="125" xfId="6" applyFont="1" applyFill="1" applyBorder="1" applyAlignment="1">
      <alignment horizontal="left" indent="1"/>
    </xf>
    <xf numFmtId="170" fontId="26" fillId="3" borderId="125" xfId="6" applyNumberFormat="1" applyFont="1" applyFill="1" applyBorder="1" applyAlignment="1">
      <alignment horizontal="left" wrapText="1" indent="1"/>
    </xf>
    <xf numFmtId="0" fontId="26" fillId="143" borderId="125" xfId="6" applyFont="1" applyFill="1" applyBorder="1" applyAlignment="1">
      <alignment horizontal="left" indent="1"/>
    </xf>
    <xf numFmtId="0" fontId="26" fillId="143" borderId="125" xfId="6" applyFont="1" applyFill="1" applyBorder="1" applyAlignment="1">
      <alignment horizontal="center"/>
    </xf>
    <xf numFmtId="0" fontId="26" fillId="143" borderId="2" xfId="6" applyFont="1" applyFill="1" applyBorder="1" applyAlignment="1">
      <alignment horizontal="center"/>
    </xf>
    <xf numFmtId="168" fontId="212" fillId="147" borderId="125" xfId="58" applyNumberFormat="1" applyFont="1" applyFill="1" applyBorder="1" applyAlignment="1">
      <alignment horizontal="left" wrapText="1" indent="1"/>
    </xf>
    <xf numFmtId="168" fontId="212" fillId="147" borderId="2" xfId="58" applyNumberFormat="1" applyFont="1" applyFill="1" applyBorder="1" applyAlignment="1">
      <alignment horizontal="left" wrapText="1" indent="1"/>
    </xf>
    <xf numFmtId="168" fontId="212" fillId="147" borderId="125" xfId="58" applyNumberFormat="1" applyFont="1" applyFill="1" applyBorder="1" applyAlignment="1">
      <alignment horizontal="left" indent="1"/>
    </xf>
    <xf numFmtId="168" fontId="212" fillId="143" borderId="125" xfId="58" applyNumberFormat="1" applyFont="1" applyFill="1" applyBorder="1" applyAlignment="1">
      <alignment horizontal="left" indent="1"/>
    </xf>
    <xf numFmtId="166" fontId="212" fillId="143" borderId="93" xfId="7" applyNumberFormat="1" applyFont="1" applyFill="1" applyBorder="1" applyAlignment="1">
      <alignment horizontal="center"/>
    </xf>
    <xf numFmtId="0" fontId="13" fillId="146" borderId="124" xfId="20563" applyFill="1" applyBorder="1"/>
    <xf numFmtId="0" fontId="61" fillId="0" borderId="147" xfId="20575" applyFont="1" applyFill="1" applyBorder="1" applyAlignment="1">
      <alignment horizontal="center"/>
    </xf>
    <xf numFmtId="0" fontId="61" fillId="0" borderId="108" xfId="20575" applyFont="1" applyFill="1" applyBorder="1" applyAlignment="1">
      <alignment horizontal="center" wrapText="1"/>
    </xf>
    <xf numFmtId="0" fontId="61" fillId="0" borderId="104" xfId="20575" applyFont="1" applyFill="1" applyBorder="1" applyAlignment="1">
      <alignment horizontal="center"/>
    </xf>
    <xf numFmtId="0" fontId="61" fillId="143" borderId="147" xfId="20575" applyFont="1" applyFill="1" applyBorder="1"/>
    <xf numFmtId="0" fontId="26" fillId="143" borderId="2" xfId="6" applyFont="1" applyFill="1" applyBorder="1" applyAlignment="1">
      <alignment horizontal="left" wrapText="1" indent="1"/>
    </xf>
    <xf numFmtId="168" fontId="212" fillId="143" borderId="2" xfId="58" applyNumberFormat="1" applyFont="1" applyFill="1" applyBorder="1" applyAlignment="1">
      <alignment horizontal="left" wrapText="1" indent="1"/>
    </xf>
    <xf numFmtId="166" fontId="212" fillId="143" borderId="4" xfId="7" applyNumberFormat="1" applyFont="1" applyFill="1" applyBorder="1" applyAlignment="1">
      <alignment horizontal="center"/>
    </xf>
    <xf numFmtId="43" fontId="212" fillId="143" borderId="2" xfId="64" applyFont="1" applyFill="1" applyBorder="1" applyAlignment="1">
      <alignment horizontal="center"/>
    </xf>
    <xf numFmtId="43" fontId="212" fillId="143" borderId="5" xfId="64" applyFont="1" applyFill="1" applyBorder="1" applyAlignment="1">
      <alignment horizontal="center"/>
    </xf>
    <xf numFmtId="0" fontId="34" fillId="143" borderId="2" xfId="6" applyFont="1" applyFill="1" applyBorder="1" applyAlignment="1">
      <alignment horizontal="center" vertical="center"/>
    </xf>
    <xf numFmtId="166" fontId="34" fillId="143" borderId="2" xfId="7" applyNumberFormat="1" applyFont="1" applyFill="1" applyBorder="1" applyAlignment="1">
      <alignment horizontal="center" vertical="center"/>
    </xf>
    <xf numFmtId="0" fontId="34" fillId="143" borderId="152" xfId="6" applyFont="1" applyFill="1" applyBorder="1" applyAlignment="1">
      <alignment horizontal="center" vertical="center"/>
    </xf>
    <xf numFmtId="166" fontId="34" fillId="143" borderId="152" xfId="7" applyNumberFormat="1" applyFont="1" applyFill="1" applyBorder="1" applyAlignment="1">
      <alignment horizontal="center" vertical="center"/>
    </xf>
    <xf numFmtId="0" fontId="212" fillId="143" borderId="125" xfId="6" applyFont="1" applyFill="1" applyBorder="1" applyAlignment="1">
      <alignment horizontal="center"/>
    </xf>
    <xf numFmtId="0" fontId="212" fillId="143" borderId="125" xfId="6" applyFont="1" applyFill="1" applyBorder="1" applyAlignment="1">
      <alignment horizontal="left" wrapText="1" indent="1"/>
    </xf>
    <xf numFmtId="0" fontId="34" fillId="143" borderId="95" xfId="6" applyFont="1" applyFill="1" applyBorder="1" applyAlignment="1">
      <alignment horizontal="center" vertical="center"/>
    </xf>
    <xf numFmtId="166" fontId="34" fillId="143" borderId="95" xfId="7" applyNumberFormat="1" applyFont="1" applyFill="1" applyBorder="1" applyAlignment="1">
      <alignment horizontal="center" vertical="center"/>
    </xf>
    <xf numFmtId="172" fontId="0" fillId="143" borderId="125" xfId="20576" applyNumberFormat="1" applyFont="1" applyFill="1" applyBorder="1"/>
    <xf numFmtId="0" fontId="33" fillId="0" borderId="0" xfId="20563" applyFont="1" applyFill="1" applyBorder="1" applyAlignment="1">
      <alignment horizontal="right"/>
    </xf>
    <xf numFmtId="0" fontId="33" fillId="0" borderId="0" xfId="20563" applyFont="1" applyBorder="1" applyAlignment="1">
      <alignment horizontal="right"/>
    </xf>
    <xf numFmtId="172" fontId="0" fillId="143" borderId="168" xfId="20576" applyNumberFormat="1" applyFont="1" applyFill="1" applyBorder="1"/>
    <xf numFmtId="0" fontId="217" fillId="147" borderId="125" xfId="7" applyNumberFormat="1" applyFont="1" applyFill="1" applyBorder="1" applyAlignment="1">
      <alignment horizontal="center" vertical="center"/>
    </xf>
    <xf numFmtId="172" fontId="0" fillId="3" borderId="2" xfId="20576" applyNumberFormat="1" applyFont="1" applyFill="1" applyBorder="1"/>
    <xf numFmtId="172" fontId="193" fillId="3" borderId="105" xfId="20576" applyNumberFormat="1" applyFont="1" applyFill="1" applyBorder="1"/>
    <xf numFmtId="172" fontId="61" fillId="3" borderId="105" xfId="20576" applyNumberFormat="1" applyFont="1" applyFill="1" applyBorder="1"/>
    <xf numFmtId="172" fontId="0" fillId="3" borderId="125" xfId="20576" applyNumberFormat="1" applyFont="1" applyFill="1" applyBorder="1"/>
    <xf numFmtId="172" fontId="0" fillId="3" borderId="21" xfId="20576" applyNumberFormat="1" applyFont="1" applyFill="1" applyBorder="1"/>
    <xf numFmtId="172" fontId="0" fillId="3" borderId="125" xfId="64" applyNumberFormat="1" applyFont="1" applyFill="1" applyBorder="1"/>
    <xf numFmtId="172" fontId="0" fillId="3" borderId="129" xfId="64" applyNumberFormat="1" applyFont="1" applyFill="1" applyBorder="1"/>
    <xf numFmtId="0" fontId="25" fillId="0" borderId="0" xfId="20577" applyFont="1"/>
    <xf numFmtId="0" fontId="39" fillId="0" borderId="0" xfId="20577" applyFont="1"/>
    <xf numFmtId="0" fontId="192" fillId="0" borderId="0" xfId="0" applyFont="1" applyAlignment="1">
      <alignment vertical="center" wrapText="1"/>
    </xf>
    <xf numFmtId="0" fontId="191" fillId="2" borderId="0" xfId="0" applyFont="1" applyFill="1" applyAlignment="1">
      <alignment horizontal="center" vertical="center" wrapText="1"/>
    </xf>
    <xf numFmtId="0" fontId="191" fillId="2" borderId="129" xfId="0" quotePrefix="1" applyFont="1" applyFill="1" applyBorder="1" applyAlignment="1">
      <alignment horizontal="center" vertical="center" wrapText="1"/>
    </xf>
    <xf numFmtId="0" fontId="191" fillId="2" borderId="137" xfId="0" quotePrefix="1" applyFont="1" applyFill="1" applyBorder="1" applyAlignment="1">
      <alignment horizontal="center" vertical="center" wrapText="1"/>
    </xf>
    <xf numFmtId="0" fontId="192" fillId="0" borderId="135" xfId="0" applyFont="1" applyBorder="1" applyAlignment="1">
      <alignment horizontal="center" vertical="center" wrapText="1"/>
    </xf>
    <xf numFmtId="0" fontId="192" fillId="0" borderId="173" xfId="0" applyFont="1" applyBorder="1" applyAlignment="1">
      <alignment horizontal="center" vertical="center" wrapText="1"/>
    </xf>
    <xf numFmtId="0" fontId="0" fillId="2" borderId="173" xfId="0" applyFill="1" applyBorder="1"/>
    <xf numFmtId="0" fontId="0" fillId="0" borderId="173" xfId="0" applyBorder="1"/>
    <xf numFmtId="0" fontId="192" fillId="0" borderId="134" xfId="0" applyFont="1" applyBorder="1" applyAlignment="1">
      <alignment horizontal="center" vertical="center" wrapText="1"/>
    </xf>
    <xf numFmtId="210" fontId="0" fillId="147" borderId="174" xfId="0" applyNumberFormat="1" applyFill="1" applyBorder="1" applyAlignment="1">
      <alignment horizontal="center" vertical="center"/>
    </xf>
    <xf numFmtId="0" fontId="192" fillId="0" borderId="126" xfId="0" applyFont="1" applyBorder="1" applyAlignment="1">
      <alignment horizontal="center" vertical="center" wrapText="1"/>
    </xf>
    <xf numFmtId="210" fontId="193" fillId="143" borderId="108" xfId="0" applyNumberFormat="1" applyFont="1" applyFill="1" applyBorder="1" applyAlignment="1">
      <alignment horizontal="center" vertical="center"/>
    </xf>
    <xf numFmtId="0" fontId="193" fillId="2" borderId="6" xfId="0" applyFont="1" applyFill="1" applyBorder="1" applyAlignment="1">
      <alignment vertical="center"/>
    </xf>
    <xf numFmtId="0" fontId="197" fillId="0" borderId="73" xfId="0" applyFont="1" applyBorder="1" applyAlignment="1">
      <alignment horizontal="center"/>
    </xf>
    <xf numFmtId="0" fontId="197" fillId="0" borderId="108" xfId="0" applyFont="1" applyBorder="1" applyAlignment="1">
      <alignment horizontal="center"/>
    </xf>
    <xf numFmtId="0" fontId="193" fillId="0" borderId="0" xfId="20549" applyFont="1"/>
    <xf numFmtId="0" fontId="26" fillId="3" borderId="129" xfId="6" applyFont="1" applyFill="1" applyBorder="1" applyAlignment="1">
      <alignment horizontal="left"/>
    </xf>
    <xf numFmtId="0" fontId="26" fillId="3" borderId="0" xfId="6" applyFont="1" applyFill="1" applyBorder="1" applyAlignment="1">
      <alignment horizontal="left"/>
    </xf>
    <xf numFmtId="0" fontId="39" fillId="0" borderId="0" xfId="20577" applyFont="1" applyAlignment="1"/>
    <xf numFmtId="0" fontId="26" fillId="0" borderId="0" xfId="12" applyFill="1"/>
    <xf numFmtId="0" fontId="33" fillId="0" borderId="153" xfId="20566" applyFont="1" applyFill="1" applyBorder="1" applyAlignment="1">
      <alignment vertical="center"/>
    </xf>
    <xf numFmtId="0" fontId="24" fillId="0" borderId="0" xfId="20563" applyFont="1"/>
    <xf numFmtId="0" fontId="228" fillId="0" borderId="129" xfId="12" applyFont="1" applyBorder="1" applyAlignment="1">
      <alignment horizontal="center" vertical="center" wrapText="1"/>
    </xf>
    <xf numFmtId="0" fontId="195" fillId="0" borderId="129" xfId="20571" applyFont="1" applyFill="1" applyBorder="1" applyAlignment="1">
      <alignment horizontal="center" vertical="center" wrapText="1"/>
    </xf>
    <xf numFmtId="0" fontId="195" fillId="0" borderId="129" xfId="20566" applyFont="1" applyBorder="1" applyAlignment="1">
      <alignment horizontal="center" vertical="center" wrapText="1"/>
    </xf>
    <xf numFmtId="0" fontId="195" fillId="0" borderId="129" xfId="12" applyFont="1" applyBorder="1" applyAlignment="1">
      <alignment horizontal="center" vertical="center" wrapText="1"/>
    </xf>
    <xf numFmtId="166" fontId="212" fillId="147" borderId="98" xfId="7" applyNumberFormat="1" applyFont="1" applyFill="1" applyBorder="1" applyAlignment="1">
      <alignment horizontal="center"/>
    </xf>
    <xf numFmtId="166" fontId="212" fillId="147" borderId="53" xfId="7" applyNumberFormat="1" applyFont="1" applyFill="1" applyBorder="1" applyAlignment="1">
      <alignment horizontal="center"/>
    </xf>
    <xf numFmtId="166" fontId="212" fillId="147" borderId="53" xfId="202" applyNumberFormat="1" applyFont="1" applyFill="1" applyBorder="1" applyAlignment="1">
      <alignment horizontal="center"/>
    </xf>
    <xf numFmtId="166" fontId="34" fillId="3" borderId="119" xfId="7" applyNumberFormat="1" applyFont="1" applyFill="1" applyBorder="1" applyAlignment="1">
      <alignment horizontal="center" vertical="center"/>
    </xf>
    <xf numFmtId="166" fontId="34" fillId="148" borderId="175" xfId="7" applyNumberFormat="1" applyFont="1" applyFill="1" applyBorder="1" applyAlignment="1" applyProtection="1">
      <alignment horizontal="center" vertical="center" wrapText="1"/>
      <protection locked="0"/>
    </xf>
    <xf numFmtId="0" fontId="26" fillId="0" borderId="0" xfId="6" applyFill="1" applyBorder="1" applyAlignment="1">
      <alignment horizontal="left"/>
    </xf>
    <xf numFmtId="166" fontId="0" fillId="143" borderId="125" xfId="0" applyNumberFormat="1" applyFill="1" applyBorder="1"/>
    <xf numFmtId="0" fontId="214" fillId="0" borderId="0" xfId="0" applyFont="1" applyFill="1" applyAlignment="1">
      <alignment horizontal="center"/>
    </xf>
    <xf numFmtId="43" fontId="212" fillId="147" borderId="99" xfId="64" applyFont="1" applyFill="1" applyBorder="1" applyAlignment="1">
      <alignment horizontal="center"/>
    </xf>
    <xf numFmtId="43" fontId="212" fillId="147" borderId="48" xfId="64" applyFont="1" applyFill="1" applyBorder="1" applyAlignment="1">
      <alignment horizontal="center"/>
    </xf>
    <xf numFmtId="172" fontId="46" fillId="147" borderId="141" xfId="20565" applyNumberFormat="1" applyFont="1" applyFill="1" applyBorder="1" applyAlignment="1">
      <alignment horizontal="right"/>
    </xf>
    <xf numFmtId="172" fontId="46" fillId="147" borderId="156" xfId="20565" applyNumberFormat="1" applyFont="1" applyFill="1" applyBorder="1" applyAlignment="1">
      <alignment horizontal="right"/>
    </xf>
    <xf numFmtId="5" fontId="33" fillId="3" borderId="138" xfId="20554" applyNumberFormat="1" applyFont="1" applyFill="1" applyBorder="1" applyAlignment="1">
      <alignment horizontal="right"/>
    </xf>
    <xf numFmtId="5" fontId="46" fillId="147" borderId="123" xfId="20554" applyNumberFormat="1" applyFont="1" applyFill="1" applyBorder="1" applyAlignment="1">
      <alignment horizontal="right"/>
    </xf>
    <xf numFmtId="172" fontId="46" fillId="147" borderId="157" xfId="20565" applyNumberFormat="1" applyFont="1" applyFill="1" applyBorder="1" applyAlignment="1">
      <alignment horizontal="right"/>
    </xf>
    <xf numFmtId="0" fontId="238" fillId="0" borderId="0" xfId="6" applyFont="1" applyFill="1"/>
    <xf numFmtId="0" fontId="238" fillId="0" borderId="0" xfId="6" applyFont="1" applyFill="1" applyBorder="1" applyAlignment="1"/>
    <xf numFmtId="0" fontId="239" fillId="0" borderId="0" xfId="6" applyFont="1" applyFill="1" applyBorder="1" applyAlignment="1"/>
    <xf numFmtId="172" fontId="0" fillId="3" borderId="5" xfId="20576" applyNumberFormat="1" applyFont="1" applyFill="1" applyBorder="1"/>
    <xf numFmtId="172" fontId="0" fillId="143" borderId="127" xfId="20576" applyNumberFormat="1" applyFont="1" applyFill="1" applyBorder="1"/>
    <xf numFmtId="172" fontId="193" fillId="3" borderId="110" xfId="20576" applyNumberFormat="1" applyFont="1" applyFill="1" applyBorder="1"/>
    <xf numFmtId="172" fontId="61" fillId="3" borderId="110" xfId="20576" applyNumberFormat="1" applyFont="1" applyFill="1" applyBorder="1"/>
    <xf numFmtId="172" fontId="213" fillId="143" borderId="125" xfId="64" applyNumberFormat="1" applyFont="1" applyFill="1" applyBorder="1"/>
    <xf numFmtId="172" fontId="193" fillId="3" borderId="125" xfId="20535" applyNumberFormat="1" applyFont="1" applyFill="1" applyBorder="1"/>
    <xf numFmtId="42" fontId="213" fillId="147" borderId="125" xfId="20531" applyNumberFormat="1" applyFont="1" applyFill="1" applyBorder="1"/>
    <xf numFmtId="42" fontId="193" fillId="3" borderId="125" xfId="20531" applyNumberFormat="1" applyFont="1" applyFill="1" applyBorder="1"/>
    <xf numFmtId="42" fontId="196" fillId="3" borderId="125" xfId="20531" applyNumberFormat="1" applyFont="1" applyFill="1" applyBorder="1"/>
    <xf numFmtId="42" fontId="213" fillId="147" borderId="125" xfId="20541" applyNumberFormat="1" applyFont="1" applyFill="1" applyBorder="1"/>
    <xf numFmtId="42" fontId="0" fillId="3" borderId="125" xfId="20531" applyNumberFormat="1" applyFont="1" applyFill="1" applyBorder="1"/>
    <xf numFmtId="0" fontId="198" fillId="0" borderId="129" xfId="20572" applyFont="1" applyFill="1" applyBorder="1" applyAlignment="1">
      <alignment horizontal="center" vertical="center" wrapText="1"/>
    </xf>
    <xf numFmtId="42" fontId="193" fillId="0" borderId="125" xfId="0" applyNumberFormat="1" applyFont="1" applyBorder="1" applyAlignment="1">
      <alignment horizontal="center"/>
    </xf>
    <xf numFmtId="0" fontId="193" fillId="0" borderId="125" xfId="0" applyFont="1" applyBorder="1" applyAlignment="1">
      <alignment horizontal="center"/>
    </xf>
    <xf numFmtId="0" fontId="61" fillId="0" borderId="0" xfId="20575" applyFont="1" applyAlignment="1">
      <alignment horizontal="center"/>
    </xf>
    <xf numFmtId="0" fontId="192" fillId="0" borderId="0" xfId="0" applyFont="1" applyAlignment="1">
      <alignment horizontal="center" vertical="center" wrapText="1"/>
    </xf>
    <xf numFmtId="0" fontId="236" fillId="0" borderId="0" xfId="20575" applyFont="1" applyFill="1" applyAlignment="1">
      <alignment horizontal="center"/>
    </xf>
    <xf numFmtId="0" fontId="61" fillId="0" borderId="0" xfId="20575" applyFont="1" applyFill="1" applyAlignment="1">
      <alignment horizontal="center"/>
    </xf>
    <xf numFmtId="0" fontId="234" fillId="0" borderId="0" xfId="20575" applyFont="1" applyFill="1" applyAlignment="1">
      <alignment horizontal="center"/>
    </xf>
    <xf numFmtId="0" fontId="38" fillId="0" borderId="0" xfId="20558" applyFont="1" applyAlignment="1">
      <alignment horizontal="left" vertical="top" wrapText="1"/>
    </xf>
    <xf numFmtId="0" fontId="38" fillId="0" borderId="0" xfId="20557" applyFont="1" applyAlignment="1">
      <alignment horizontal="left" wrapText="1"/>
    </xf>
    <xf numFmtId="0" fontId="38" fillId="0" borderId="0" xfId="20557" applyFont="1" applyBorder="1" applyAlignment="1">
      <alignment horizontal="left" wrapText="1"/>
    </xf>
    <xf numFmtId="0" fontId="189" fillId="142" borderId="154" xfId="20532" applyFont="1" applyFill="1" applyBorder="1" applyAlignment="1">
      <alignment vertical="center" wrapText="1"/>
    </xf>
    <xf numFmtId="0" fontId="5" fillId="0" borderId="0" xfId="20563" applyFont="1" applyFill="1" applyBorder="1"/>
    <xf numFmtId="172" fontId="5" fillId="0" borderId="0" xfId="163" applyNumberFormat="1" applyFont="1"/>
    <xf numFmtId="172" fontId="5" fillId="0" borderId="0" xfId="163" applyNumberFormat="1" applyFont="1" applyFill="1"/>
    <xf numFmtId="172" fontId="5" fillId="0" borderId="0" xfId="13594" applyNumberFormat="1" applyFont="1"/>
    <xf numFmtId="0" fontId="5" fillId="0" borderId="0" xfId="20548" applyFont="1"/>
    <xf numFmtId="0" fontId="5" fillId="0" borderId="0" xfId="20563" applyFont="1" applyAlignment="1">
      <alignment horizontal="left"/>
    </xf>
    <xf numFmtId="0" fontId="5" fillId="0" borderId="0" xfId="20575" applyFont="1" applyFill="1" applyAlignment="1">
      <alignment horizontal="center"/>
    </xf>
    <xf numFmtId="0" fontId="5" fillId="0" borderId="53" xfId="20575" applyFont="1" applyFill="1" applyBorder="1" applyAlignment="1">
      <alignment horizontal="center"/>
    </xf>
    <xf numFmtId="0" fontId="5" fillId="0" borderId="125" xfId="20575" applyFont="1" applyFill="1" applyBorder="1" applyAlignment="1">
      <alignment horizontal="center"/>
    </xf>
    <xf numFmtId="0" fontId="5" fillId="0" borderId="10" xfId="20575" applyFont="1" applyFill="1" applyBorder="1" applyAlignment="1">
      <alignment horizontal="center"/>
    </xf>
    <xf numFmtId="0" fontId="5" fillId="0" borderId="91" xfId="20575" applyFont="1" applyFill="1" applyBorder="1" applyAlignment="1">
      <alignment horizontal="center"/>
    </xf>
    <xf numFmtId="0" fontId="5" fillId="0" borderId="0" xfId="20575" applyFont="1"/>
    <xf numFmtId="0" fontId="5" fillId="0" borderId="2" xfId="20575" applyFont="1" applyFill="1" applyBorder="1" applyAlignment="1">
      <alignment horizontal="center"/>
    </xf>
    <xf numFmtId="0" fontId="5" fillId="0" borderId="152" xfId="20575" applyFont="1" applyFill="1" applyBorder="1" applyAlignment="1">
      <alignment horizontal="center"/>
    </xf>
    <xf numFmtId="0" fontId="5" fillId="0" borderId="122" xfId="20563" applyFont="1" applyFill="1" applyBorder="1" applyAlignment="1">
      <alignment horizontal="center" wrapText="1"/>
    </xf>
    <xf numFmtId="43" fontId="5" fillId="3" borderId="138" xfId="64" applyFont="1" applyFill="1" applyBorder="1"/>
    <xf numFmtId="0" fontId="5" fillId="146" borderId="138" xfId="20563" applyFont="1" applyFill="1" applyBorder="1"/>
    <xf numFmtId="9" fontId="5" fillId="0" borderId="0" xfId="20563" applyNumberFormat="1" applyFont="1" applyAlignment="1">
      <alignment horizontal="right"/>
    </xf>
    <xf numFmtId="172" fontId="5" fillId="0" borderId="0" xfId="20565" applyNumberFormat="1" applyFont="1" applyBorder="1" applyAlignment="1">
      <alignment horizontal="right"/>
    </xf>
    <xf numFmtId="168" fontId="5" fillId="143" borderId="141" xfId="58" applyNumberFormat="1" applyFont="1" applyFill="1" applyBorder="1" applyAlignment="1">
      <alignment horizontal="right"/>
    </xf>
    <xf numFmtId="168" fontId="5" fillId="143" borderId="138" xfId="58" applyNumberFormat="1" applyFont="1" applyFill="1" applyBorder="1" applyAlignment="1">
      <alignment horizontal="right"/>
    </xf>
    <xf numFmtId="168" fontId="5" fillId="143" borderId="140" xfId="58" applyNumberFormat="1" applyFont="1" applyFill="1" applyBorder="1" applyAlignment="1">
      <alignment horizontal="right"/>
    </xf>
    <xf numFmtId="5" fontId="5" fillId="3" borderId="123" xfId="20554" applyNumberFormat="1" applyFont="1" applyFill="1" applyBorder="1" applyAlignment="1">
      <alignment horizontal="right"/>
    </xf>
    <xf numFmtId="0" fontId="5" fillId="0" borderId="0" xfId="20563" applyFont="1" applyAlignment="1">
      <alignment horizontal="right"/>
    </xf>
    <xf numFmtId="0" fontId="5" fillId="0" borderId="0" xfId="20563" applyFont="1"/>
    <xf numFmtId="209" fontId="5" fillId="0" borderId="0" xfId="20563" applyNumberFormat="1" applyFont="1" applyAlignment="1">
      <alignment horizontal="right"/>
    </xf>
    <xf numFmtId="0" fontId="5" fillId="0" borderId="138" xfId="20563" applyFont="1" applyBorder="1" applyAlignment="1">
      <alignment horizontal="right"/>
    </xf>
    <xf numFmtId="0" fontId="5" fillId="0" borderId="0" xfId="20563" applyFont="1" applyAlignment="1">
      <alignment horizontal="right" vertical="center" wrapText="1"/>
    </xf>
    <xf numFmtId="0" fontId="5" fillId="0" borderId="157" xfId="20563" applyFont="1" applyBorder="1" applyAlignment="1">
      <alignment horizontal="right"/>
    </xf>
    <xf numFmtId="0" fontId="5" fillId="0" borderId="0" xfId="20563" applyFont="1" applyFill="1"/>
    <xf numFmtId="0" fontId="5" fillId="0" borderId="0" xfId="20563" applyFont="1" applyFill="1" applyAlignment="1">
      <alignment horizontal="right"/>
    </xf>
    <xf numFmtId="0" fontId="135" fillId="0" borderId="173" xfId="20558" applyFont="1" applyBorder="1" applyProtection="1">
      <protection locked="0"/>
    </xf>
    <xf numFmtId="168" fontId="135" fillId="0" borderId="173" xfId="17592" applyNumberFormat="1" applyFont="1" applyBorder="1" applyProtection="1">
      <protection locked="0"/>
    </xf>
    <xf numFmtId="0" fontId="26" fillId="0" borderId="173" xfId="20557" applyBorder="1"/>
    <xf numFmtId="0" fontId="34" fillId="0" borderId="173" xfId="20559" applyFont="1" applyBorder="1" applyAlignment="1">
      <alignment horizontal="left" indent="1"/>
    </xf>
    <xf numFmtId="42" fontId="34" fillId="0" borderId="173" xfId="20559" applyNumberFormat="1" applyFont="1" applyBorder="1"/>
    <xf numFmtId="168" fontId="34" fillId="0" borderId="173" xfId="17592" applyNumberFormat="1" applyFont="1" applyBorder="1"/>
    <xf numFmtId="42" fontId="34" fillId="0" borderId="173" xfId="20559" applyNumberFormat="1" applyFont="1" applyBorder="1" applyAlignment="1">
      <alignment horizontal="center" vertical="center"/>
    </xf>
    <xf numFmtId="172" fontId="5" fillId="0" borderId="0" xfId="64" applyNumberFormat="1" applyFont="1"/>
    <xf numFmtId="172" fontId="5" fillId="0" borderId="125" xfId="64" applyNumberFormat="1" applyFont="1" applyFill="1" applyBorder="1" applyAlignment="1">
      <alignment horizontal="center" vertical="center"/>
    </xf>
    <xf numFmtId="0" fontId="5" fillId="0" borderId="125" xfId="20532" applyFont="1" applyFill="1" applyBorder="1"/>
    <xf numFmtId="0" fontId="5" fillId="3" borderId="125" xfId="20532" applyFont="1" applyFill="1" applyBorder="1"/>
    <xf numFmtId="0" fontId="5" fillId="0" borderId="21" xfId="20532" applyFont="1" applyFill="1" applyBorder="1"/>
    <xf numFmtId="0" fontId="5" fillId="0" borderId="0" xfId="20532" applyFont="1"/>
    <xf numFmtId="0" fontId="5" fillId="0" borderId="125" xfId="20532" applyFont="1" applyFill="1" applyBorder="1" applyAlignment="1">
      <alignment horizontal="center" vertical="center" wrapText="1"/>
    </xf>
    <xf numFmtId="0" fontId="5" fillId="2" borderId="125" xfId="20532" applyFont="1" applyFill="1" applyBorder="1"/>
    <xf numFmtId="0" fontId="5" fillId="0" borderId="125" xfId="20548" applyFont="1" applyFill="1" applyBorder="1" applyAlignment="1">
      <alignment horizontal="center" wrapText="1"/>
    </xf>
    <xf numFmtId="0" fontId="5" fillId="0" borderId="125" xfId="20548" applyFont="1" applyFill="1" applyBorder="1"/>
    <xf numFmtId="0" fontId="5" fillId="0" borderId="21" xfId="20548" applyFont="1" applyFill="1" applyBorder="1"/>
    <xf numFmtId="0" fontId="5" fillId="3" borderId="125" xfId="20548" applyFont="1" applyFill="1" applyBorder="1"/>
    <xf numFmtId="0" fontId="5" fillId="0" borderId="125" xfId="20548" applyFont="1" applyBorder="1"/>
    <xf numFmtId="0" fontId="5" fillId="0" borderId="10" xfId="20548" applyFont="1" applyFill="1" applyBorder="1"/>
    <xf numFmtId="0" fontId="209" fillId="0" borderId="0" xfId="0" applyFont="1"/>
    <xf numFmtId="0" fontId="0" fillId="0" borderId="0" xfId="0" applyAlignment="1">
      <alignment wrapText="1"/>
    </xf>
    <xf numFmtId="0" fontId="242" fillId="0" borderId="0" xfId="0" applyFont="1"/>
    <xf numFmtId="0" fontId="244" fillId="0" borderId="0" xfId="0" applyFont="1"/>
    <xf numFmtId="0" fontId="244" fillId="0" borderId="0" xfId="0" applyFont="1" applyAlignment="1">
      <alignment wrapText="1"/>
    </xf>
    <xf numFmtId="0" fontId="242" fillId="0" borderId="0" xfId="0" applyFont="1" applyFill="1"/>
    <xf numFmtId="0" fontId="240" fillId="0" borderId="0" xfId="20577" applyFont="1" applyFill="1"/>
    <xf numFmtId="0" fontId="196" fillId="0" borderId="0" xfId="0" applyFont="1" applyAlignment="1">
      <alignment vertical="center"/>
    </xf>
    <xf numFmtId="0" fontId="25" fillId="0" borderId="0" xfId="168" applyFont="1"/>
    <xf numFmtId="0" fontId="26" fillId="3" borderId="125" xfId="5259" applyFont="1" applyFill="1" applyBorder="1" applyAlignment="1">
      <alignment horizontal="left"/>
    </xf>
    <xf numFmtId="0" fontId="26" fillId="3" borderId="0" xfId="5259" applyFont="1" applyFill="1" applyAlignment="1">
      <alignment horizontal="left"/>
    </xf>
    <xf numFmtId="0" fontId="4" fillId="0" borderId="0" xfId="20548" applyFont="1"/>
    <xf numFmtId="0" fontId="0" fillId="0" borderId="125" xfId="0" applyBorder="1"/>
    <xf numFmtId="0" fontId="195" fillId="0" borderId="125" xfId="20566" applyFont="1" applyBorder="1" applyAlignment="1">
      <alignment horizontal="center" vertical="center" wrapText="1"/>
    </xf>
    <xf numFmtId="0" fontId="198" fillId="0" borderId="125" xfId="20572" applyFont="1" applyFill="1" applyBorder="1" applyAlignment="1">
      <alignment horizontal="center" vertical="center" wrapText="1"/>
    </xf>
    <xf numFmtId="0" fontId="195" fillId="0" borderId="125" xfId="20566" applyFont="1" applyBorder="1" applyAlignment="1">
      <alignment horizontal="center" vertical="center"/>
    </xf>
    <xf numFmtId="0" fontId="194" fillId="0" borderId="0" xfId="0" applyFont="1"/>
    <xf numFmtId="0" fontId="194" fillId="0" borderId="0" xfId="0" applyFont="1" applyAlignment="1">
      <alignment vertical="center"/>
    </xf>
    <xf numFmtId="0" fontId="193" fillId="0" borderId="0" xfId="0" applyFont="1" applyAlignment="1">
      <alignment vertical="center"/>
    </xf>
    <xf numFmtId="0" fontId="193" fillId="151" borderId="125" xfId="0" applyFont="1" applyFill="1" applyBorder="1"/>
    <xf numFmtId="0" fontId="0" fillId="151" borderId="125" xfId="0" applyFill="1" applyBorder="1"/>
    <xf numFmtId="0" fontId="0" fillId="151" borderId="125" xfId="0" applyFont="1" applyFill="1" applyBorder="1"/>
    <xf numFmtId="0" fontId="196" fillId="151" borderId="125" xfId="0" applyFont="1" applyFill="1" applyBorder="1"/>
    <xf numFmtId="0" fontId="214" fillId="151" borderId="125" xfId="0" applyFont="1" applyFill="1" applyBorder="1"/>
    <xf numFmtId="0" fontId="220" fillId="151" borderId="125" xfId="0" applyFont="1" applyFill="1" applyBorder="1"/>
    <xf numFmtId="0" fontId="194" fillId="151" borderId="125" xfId="0" applyFont="1" applyFill="1" applyBorder="1"/>
    <xf numFmtId="0" fontId="0" fillId="0" borderId="129" xfId="0" applyFill="1" applyBorder="1"/>
    <xf numFmtId="0" fontId="0" fillId="0" borderId="0" xfId="0" applyFill="1" applyBorder="1"/>
    <xf numFmtId="0" fontId="242" fillId="0" borderId="0" xfId="0" applyFont="1" applyFill="1" applyAlignment="1">
      <alignment wrapText="1"/>
    </xf>
    <xf numFmtId="0" fontId="233" fillId="0" borderId="0" xfId="0" applyFont="1" applyFill="1" applyAlignment="1">
      <alignment wrapText="1"/>
    </xf>
    <xf numFmtId="0" fontId="244" fillId="0" borderId="0" xfId="0" applyFont="1" applyFill="1" applyAlignment="1">
      <alignment wrapText="1"/>
    </xf>
    <xf numFmtId="0" fontId="244" fillId="0" borderId="0" xfId="0" applyFont="1" applyFill="1"/>
    <xf numFmtId="0" fontId="242" fillId="151" borderId="125" xfId="0" applyFont="1" applyFill="1" applyBorder="1"/>
    <xf numFmtId="0" fontId="244" fillId="151" borderId="125" xfId="0" applyFont="1" applyFill="1" applyBorder="1"/>
    <xf numFmtId="0" fontId="242" fillId="151" borderId="2" xfId="0" applyFont="1" applyFill="1" applyBorder="1"/>
    <xf numFmtId="0" fontId="242" fillId="0" borderId="125" xfId="0" applyFont="1" applyBorder="1"/>
    <xf numFmtId="0" fontId="228" fillId="0" borderId="125" xfId="0" applyFont="1" applyBorder="1" applyAlignment="1">
      <alignment wrapText="1"/>
    </xf>
    <xf numFmtId="0" fontId="241" fillId="0" borderId="125" xfId="0" applyFont="1" applyBorder="1" applyAlignment="1">
      <alignment wrapText="1"/>
    </xf>
    <xf numFmtId="0" fontId="241" fillId="0" borderId="125" xfId="0" applyFont="1" applyFill="1" applyBorder="1" applyAlignment="1">
      <alignment wrapText="1"/>
    </xf>
    <xf numFmtId="0" fontId="190" fillId="0" borderId="125" xfId="0" applyFont="1" applyFill="1" applyBorder="1" applyAlignment="1">
      <alignment wrapText="1"/>
    </xf>
    <xf numFmtId="0" fontId="243" fillId="0" borderId="125" xfId="0" applyFont="1" applyFill="1" applyBorder="1" applyAlignment="1">
      <alignment wrapText="1"/>
    </xf>
    <xf numFmtId="0" fontId="228" fillId="0" borderId="125" xfId="0" applyFont="1" applyFill="1" applyBorder="1" applyAlignment="1">
      <alignment wrapText="1"/>
    </xf>
    <xf numFmtId="0" fontId="9" fillId="0" borderId="0" xfId="20575" applyFill="1" applyAlignment="1">
      <alignment horizontal="right"/>
    </xf>
    <xf numFmtId="0" fontId="4" fillId="0" borderId="0" xfId="20575" applyFont="1" applyAlignment="1">
      <alignment horizontal="right"/>
    </xf>
    <xf numFmtId="0" fontId="4" fillId="0" borderId="0" xfId="20563" applyFont="1" applyAlignment="1">
      <alignment horizontal="right"/>
    </xf>
    <xf numFmtId="9" fontId="26" fillId="3" borderId="2" xfId="7" applyNumberFormat="1" applyFont="1" applyFill="1" applyBorder="1" applyAlignment="1">
      <alignment horizontal="center"/>
    </xf>
    <xf numFmtId="9" fontId="26" fillId="0" borderId="2" xfId="7" applyNumberFormat="1" applyFont="1" applyFill="1" applyBorder="1" applyAlignment="1">
      <alignment horizontal="center"/>
    </xf>
    <xf numFmtId="0" fontId="61" fillId="0" borderId="125" xfId="20575" applyFont="1" applyFill="1" applyBorder="1" applyAlignment="1">
      <alignment horizontal="center"/>
    </xf>
    <xf numFmtId="172" fontId="61" fillId="3" borderId="125" xfId="20576" applyNumberFormat="1" applyFont="1" applyFill="1" applyBorder="1"/>
    <xf numFmtId="172" fontId="9" fillId="0" borderId="125" xfId="20575" applyNumberFormat="1" applyFill="1" applyBorder="1"/>
    <xf numFmtId="172" fontId="9" fillId="143" borderId="125" xfId="20575" applyNumberFormat="1" applyFill="1" applyBorder="1"/>
    <xf numFmtId="172" fontId="9" fillId="147" borderId="125" xfId="20575" applyNumberFormat="1" applyFill="1" applyBorder="1"/>
    <xf numFmtId="172" fontId="61" fillId="147" borderId="125" xfId="20576" applyNumberFormat="1" applyFont="1" applyFill="1" applyBorder="1"/>
    <xf numFmtId="172" fontId="193" fillId="147" borderId="105" xfId="20576" applyNumberFormat="1" applyFont="1" applyFill="1" applyBorder="1"/>
    <xf numFmtId="172" fontId="61" fillId="147" borderId="105" xfId="20576" applyNumberFormat="1" applyFont="1" applyFill="1" applyBorder="1"/>
    <xf numFmtId="0" fontId="33" fillId="0" borderId="0" xfId="20596" applyFont="1" applyAlignment="1">
      <alignment wrapText="1"/>
    </xf>
    <xf numFmtId="0" fontId="61" fillId="0" borderId="125" xfId="0" applyFont="1" applyBorder="1" applyAlignment="1">
      <alignment horizontal="center" vertical="center" wrapText="1"/>
    </xf>
    <xf numFmtId="0" fontId="198" fillId="0" borderId="125" xfId="0" applyFont="1" applyBorder="1" applyAlignment="1">
      <alignment horizontal="center" vertical="center" wrapText="1"/>
    </xf>
    <xf numFmtId="2" fontId="61" fillId="0" borderId="125" xfId="20596" applyNumberFormat="1" applyFont="1" applyBorder="1" applyAlignment="1">
      <alignment horizontal="center" vertical="center" wrapText="1"/>
    </xf>
    <xf numFmtId="0" fontId="198" fillId="0" borderId="125" xfId="20596" applyFont="1" applyBorder="1" applyAlignment="1">
      <alignment horizontal="center" vertical="center" wrapText="1"/>
    </xf>
    <xf numFmtId="0" fontId="61" fillId="0" borderId="0" xfId="20596" applyFont="1" applyAlignment="1">
      <alignment wrapText="1"/>
    </xf>
    <xf numFmtId="172" fontId="0" fillId="147" borderId="2" xfId="20576" applyNumberFormat="1" applyFont="1" applyFill="1" applyBorder="1"/>
    <xf numFmtId="172" fontId="0" fillId="147" borderId="5" xfId="20576" applyNumberFormat="1" applyFont="1" applyFill="1" applyBorder="1"/>
    <xf numFmtId="172" fontId="0" fillId="147" borderId="125" xfId="20576" applyNumberFormat="1" applyFont="1" applyFill="1" applyBorder="1"/>
    <xf numFmtId="172" fontId="0" fillId="147" borderId="127" xfId="20576" applyNumberFormat="1" applyFont="1" applyFill="1" applyBorder="1"/>
    <xf numFmtId="172" fontId="0" fillId="147" borderId="129" xfId="20576" applyNumberFormat="1" applyFont="1" applyFill="1" applyBorder="1"/>
    <xf numFmtId="172" fontId="61" fillId="147" borderId="110" xfId="20576" applyNumberFormat="1" applyFont="1" applyFill="1" applyBorder="1"/>
    <xf numFmtId="0" fontId="217" fillId="143" borderId="125" xfId="7" applyNumberFormat="1" applyFont="1" applyFill="1" applyBorder="1" applyAlignment="1">
      <alignment horizontal="center" vertical="center"/>
    </xf>
    <xf numFmtId="172" fontId="0" fillId="143" borderId="2" xfId="20576" applyNumberFormat="1" applyFont="1" applyFill="1" applyBorder="1"/>
    <xf numFmtId="172" fontId="0" fillId="143" borderId="5" xfId="20576" applyNumberFormat="1" applyFont="1" applyFill="1" applyBorder="1"/>
    <xf numFmtId="0" fontId="33" fillId="151" borderId="125" xfId="20596" applyFont="1" applyFill="1" applyBorder="1" applyAlignment="1">
      <alignment wrapText="1"/>
    </xf>
    <xf numFmtId="0" fontId="61" fillId="0" borderId="125" xfId="20596" applyFont="1" applyBorder="1" applyAlignment="1">
      <alignment vertical="center" wrapText="1"/>
    </xf>
    <xf numFmtId="0" fontId="61" fillId="0" borderId="125" xfId="20596" applyFont="1" applyBorder="1" applyAlignment="1">
      <alignment horizontal="center" vertical="center" wrapText="1"/>
    </xf>
    <xf numFmtId="42" fontId="193" fillId="152" borderId="125" xfId="20531" applyNumberFormat="1" applyFont="1" applyFill="1" applyBorder="1"/>
    <xf numFmtId="0" fontId="3" fillId="0" borderId="0" xfId="20563" applyFont="1" applyAlignment="1">
      <alignment horizontal="right"/>
    </xf>
    <xf numFmtId="0" fontId="3" fillId="0" borderId="125" xfId="20532" applyFont="1" applyFill="1" applyBorder="1" applyAlignment="1">
      <alignment horizontal="center" vertical="center" wrapText="1"/>
    </xf>
    <xf numFmtId="0" fontId="25" fillId="0" borderId="0" xfId="20601" applyFont="1" applyAlignment="1">
      <alignment wrapText="1"/>
    </xf>
    <xf numFmtId="0" fontId="61" fillId="0" borderId="0" xfId="20599" applyFont="1" applyAlignment="1">
      <alignment wrapText="1"/>
    </xf>
    <xf numFmtId="2" fontId="33" fillId="0" borderId="0" xfId="20596" applyNumberFormat="1" applyFont="1" applyAlignment="1">
      <alignment horizontal="right" wrapText="1"/>
    </xf>
    <xf numFmtId="0" fontId="198" fillId="0" borderId="0" xfId="20596" applyFont="1" applyAlignment="1">
      <alignment wrapText="1"/>
    </xf>
    <xf numFmtId="166" fontId="0" fillId="151" borderId="125" xfId="20597" applyNumberFormat="1" applyFont="1" applyFill="1" applyBorder="1" applyAlignment="1">
      <alignment horizontal="right" wrapText="1"/>
    </xf>
    <xf numFmtId="2" fontId="33" fillId="151" borderId="125" xfId="20596" applyNumberFormat="1" applyFont="1" applyFill="1" applyBorder="1" applyAlignment="1">
      <alignment horizontal="right" wrapText="1"/>
    </xf>
    <xf numFmtId="166" fontId="33" fillId="151" borderId="125" xfId="20597" applyNumberFormat="1" applyFont="1" applyFill="1" applyBorder="1" applyAlignment="1">
      <alignment horizontal="right" wrapText="1"/>
    </xf>
    <xf numFmtId="0" fontId="61" fillId="0" borderId="125" xfId="20599" applyFont="1" applyBorder="1" applyAlignment="1">
      <alignment horizontal="center" vertical="center" wrapText="1"/>
    </xf>
    <xf numFmtId="0" fontId="2" fillId="0" borderId="0" xfId="20596" applyFont="1" applyAlignment="1">
      <alignment wrapText="1"/>
    </xf>
    <xf numFmtId="166" fontId="33" fillId="0" borderId="0" xfId="20597" applyNumberFormat="1" applyFont="1" applyAlignment="1">
      <alignment horizontal="right" wrapText="1"/>
    </xf>
    <xf numFmtId="9" fontId="33" fillId="0" borderId="0" xfId="20598" applyFont="1" applyAlignment="1">
      <alignment horizontal="right" wrapText="1"/>
    </xf>
    <xf numFmtId="0" fontId="2" fillId="0" borderId="0" xfId="20596" applyFont="1" applyAlignment="1">
      <alignment vertical="center" wrapText="1"/>
    </xf>
    <xf numFmtId="0" fontId="246" fillId="2" borderId="0" xfId="5259" applyFont="1" applyFill="1" applyAlignment="1">
      <alignment wrapText="1"/>
    </xf>
    <xf numFmtId="16" fontId="2" fillId="143" borderId="125" xfId="20596" quotePrefix="1" applyNumberFormat="1" applyFont="1" applyFill="1" applyBorder="1" applyAlignment="1">
      <alignment horizontal="center" wrapText="1"/>
    </xf>
    <xf numFmtId="0" fontId="2" fillId="151" borderId="125" xfId="20596" quotePrefix="1" applyFont="1" applyFill="1" applyBorder="1" applyAlignment="1">
      <alignment horizontal="center" wrapText="1"/>
    </xf>
    <xf numFmtId="9" fontId="2" fillId="151" borderId="125" xfId="20596" applyNumberFormat="1" applyFont="1" applyFill="1" applyBorder="1" applyAlignment="1">
      <alignment wrapText="1"/>
    </xf>
    <xf numFmtId="9" fontId="2" fillId="0" borderId="0" xfId="20596" applyNumberFormat="1" applyFont="1" applyAlignment="1">
      <alignment wrapText="1"/>
    </xf>
    <xf numFmtId="16" fontId="2" fillId="0" borderId="0" xfId="20596" quotePrefix="1" applyNumberFormat="1" applyFont="1" applyAlignment="1">
      <alignment horizontal="center" wrapText="1"/>
    </xf>
    <xf numFmtId="166" fontId="0" fillId="0" borderId="0" xfId="20597" applyNumberFormat="1" applyFont="1" applyAlignment="1">
      <alignment horizontal="right" wrapText="1"/>
    </xf>
    <xf numFmtId="2" fontId="2" fillId="0" borderId="0" xfId="20596" applyNumberFormat="1" applyFont="1" applyAlignment="1">
      <alignment horizontal="right" wrapText="1"/>
    </xf>
    <xf numFmtId="10" fontId="2" fillId="0" borderId="0" xfId="20596" applyNumberFormat="1" applyFont="1" applyAlignment="1">
      <alignment wrapText="1"/>
    </xf>
    <xf numFmtId="16" fontId="2" fillId="151" borderId="125" xfId="20596" quotePrefix="1" applyNumberFormat="1" applyFont="1" applyFill="1" applyBorder="1" applyAlignment="1">
      <alignment horizontal="center" wrapText="1"/>
    </xf>
    <xf numFmtId="2" fontId="2" fillId="151" borderId="125" xfId="20596" applyNumberFormat="1" applyFont="1" applyFill="1" applyBorder="1" applyAlignment="1">
      <alignment horizontal="right" wrapText="1"/>
    </xf>
    <xf numFmtId="10" fontId="2" fillId="151" borderId="125" xfId="20596" applyNumberFormat="1" applyFont="1" applyFill="1" applyBorder="1" applyAlignment="1">
      <alignment wrapText="1"/>
    </xf>
    <xf numFmtId="0" fontId="2" fillId="151" borderId="125" xfId="20596" applyFont="1" applyFill="1" applyBorder="1" applyAlignment="1">
      <alignment wrapText="1"/>
    </xf>
    <xf numFmtId="0" fontId="247" fillId="0" borderId="0" xfId="0" applyFont="1" applyAlignment="1">
      <alignment wrapText="1"/>
    </xf>
    <xf numFmtId="0" fontId="61" fillId="0" borderId="0" xfId="20596" applyFont="1" applyAlignment="1">
      <alignment vertical="center" wrapText="1"/>
    </xf>
    <xf numFmtId="166" fontId="61" fillId="0" borderId="125" xfId="20597" applyNumberFormat="1" applyFont="1" applyBorder="1" applyAlignment="1">
      <alignment horizontal="center" vertical="center" wrapText="1"/>
    </xf>
    <xf numFmtId="9" fontId="61" fillId="0" borderId="125" xfId="20598" applyFont="1" applyBorder="1" applyAlignment="1">
      <alignment horizontal="center" vertical="center" wrapText="1"/>
    </xf>
    <xf numFmtId="0" fontId="248" fillId="0" borderId="0" xfId="20600" applyFont="1" applyAlignment="1">
      <alignment wrapText="1"/>
    </xf>
    <xf numFmtId="0" fontId="249" fillId="2" borderId="0" xfId="5259" applyFont="1" applyFill="1" applyAlignment="1">
      <alignment wrapText="1"/>
    </xf>
    <xf numFmtId="43" fontId="249" fillId="2" borderId="0" xfId="64" applyFont="1" applyFill="1" applyAlignment="1">
      <alignment horizontal="center" wrapText="1"/>
    </xf>
    <xf numFmtId="0" fontId="250" fillId="0" borderId="0" xfId="5259" applyFont="1" applyFill="1" applyAlignment="1">
      <alignment horizontal="center" vertical="center" wrapText="1"/>
    </xf>
    <xf numFmtId="166" fontId="250" fillId="0" borderId="0" xfId="5259" applyNumberFormat="1" applyFont="1" applyFill="1" applyAlignment="1">
      <alignment horizontal="center" vertical="center" wrapText="1"/>
    </xf>
    <xf numFmtId="0" fontId="248" fillId="2" borderId="0" xfId="5259" applyFont="1" applyFill="1" applyAlignment="1">
      <alignment wrapText="1"/>
    </xf>
    <xf numFmtId="166" fontId="249" fillId="2" borderId="0" xfId="202" applyNumberFormat="1" applyFont="1" applyFill="1" applyAlignment="1">
      <alignment horizontal="center" wrapText="1"/>
    </xf>
    <xf numFmtId="166" fontId="246" fillId="0" borderId="0" xfId="5259" applyNumberFormat="1" applyFont="1" applyFill="1" applyAlignment="1">
      <alignment horizontal="center" wrapText="1"/>
    </xf>
    <xf numFmtId="43" fontId="246" fillId="2" borderId="0" xfId="64" applyFont="1" applyFill="1" applyAlignment="1">
      <alignment horizontal="center" wrapText="1"/>
    </xf>
    <xf numFmtId="166" fontId="246" fillId="0" borderId="0" xfId="202" applyNumberFormat="1" applyFont="1" applyAlignment="1">
      <alignment horizontal="center" wrapText="1"/>
    </xf>
    <xf numFmtId="166" fontId="246" fillId="2" borderId="0" xfId="202" applyNumberFormat="1" applyFont="1" applyFill="1" applyAlignment="1">
      <alignment horizontal="center" wrapText="1"/>
    </xf>
    <xf numFmtId="0" fontId="246" fillId="2" borderId="0" xfId="5259" applyFont="1" applyFill="1" applyAlignment="1">
      <alignment horizontal="center" wrapText="1"/>
    </xf>
    <xf numFmtId="0" fontId="246" fillId="0" borderId="0" xfId="5259" applyFont="1" applyFill="1" applyAlignment="1">
      <alignment horizontal="center" wrapText="1"/>
    </xf>
    <xf numFmtId="0" fontId="246" fillId="0" borderId="0" xfId="5259" applyFont="1" applyFill="1" applyAlignment="1">
      <alignment wrapText="1"/>
    </xf>
    <xf numFmtId="0" fontId="246" fillId="3" borderId="125" xfId="5259" applyFont="1" applyFill="1" applyBorder="1" applyAlignment="1">
      <alignment horizontal="left" wrapText="1"/>
    </xf>
    <xf numFmtId="0" fontId="0" fillId="0" borderId="0" xfId="0" applyFill="1" applyAlignment="1">
      <alignment horizontal="left" wrapText="1"/>
    </xf>
    <xf numFmtId="0" fontId="0" fillId="0" borderId="0" xfId="0" applyBorder="1" applyAlignment="1">
      <alignment horizontal="center"/>
    </xf>
    <xf numFmtId="0" fontId="193" fillId="0" borderId="125" xfId="0" applyNumberFormat="1" applyFont="1" applyBorder="1" applyAlignment="1">
      <alignment horizontal="center"/>
    </xf>
    <xf numFmtId="42" fontId="193" fillId="0" borderId="125" xfId="0" applyNumberFormat="1" applyFont="1" applyBorder="1" applyAlignment="1">
      <alignment horizontal="center"/>
    </xf>
    <xf numFmtId="0" fontId="193" fillId="0" borderId="125" xfId="0" applyFont="1" applyBorder="1" applyAlignment="1">
      <alignment horizontal="center"/>
    </xf>
    <xf numFmtId="0" fontId="25" fillId="0" borderId="90" xfId="2" applyFont="1" applyFill="1" applyBorder="1" applyAlignment="1">
      <alignment horizontal="left"/>
    </xf>
    <xf numFmtId="0" fontId="25" fillId="0" borderId="91" xfId="2" applyFont="1" applyFill="1" applyBorder="1" applyAlignment="1">
      <alignment horizontal="left"/>
    </xf>
    <xf numFmtId="0" fontId="25" fillId="0" borderId="92" xfId="2" applyFont="1" applyFill="1" applyBorder="1" applyAlignment="1">
      <alignment horizontal="left"/>
    </xf>
    <xf numFmtId="0" fontId="234" fillId="0" borderId="0" xfId="20575" applyFont="1" applyAlignment="1">
      <alignment horizontal="center"/>
    </xf>
    <xf numFmtId="0" fontId="61" fillId="0" borderId="0" xfId="20575" applyFont="1" applyAlignment="1">
      <alignment horizontal="center"/>
    </xf>
    <xf numFmtId="0" fontId="61" fillId="0" borderId="135" xfId="20575" applyFont="1" applyBorder="1" applyAlignment="1">
      <alignment horizontal="center"/>
    </xf>
    <xf numFmtId="0" fontId="61" fillId="0" borderId="126" xfId="20575" applyFont="1" applyBorder="1" applyAlignment="1">
      <alignment horizontal="center"/>
    </xf>
    <xf numFmtId="0" fontId="61" fillId="0" borderId="107" xfId="20575" applyFont="1" applyBorder="1" applyAlignment="1">
      <alignment horizontal="center" wrapText="1"/>
    </xf>
    <xf numFmtId="0" fontId="61" fillId="0" borderId="147" xfId="20575" applyFont="1" applyBorder="1" applyAlignment="1">
      <alignment horizontal="center" wrapText="1"/>
    </xf>
    <xf numFmtId="0" fontId="61" fillId="0" borderId="106" xfId="20575" applyFont="1" applyBorder="1" applyAlignment="1">
      <alignment horizontal="center" wrapText="1"/>
    </xf>
    <xf numFmtId="0" fontId="31" fillId="0" borderId="99" xfId="20549" applyFont="1" applyFill="1" applyBorder="1" applyAlignment="1">
      <alignment horizontal="center"/>
    </xf>
    <xf numFmtId="0" fontId="31" fillId="0" borderId="153" xfId="20549" applyFont="1" applyFill="1" applyBorder="1" applyAlignment="1">
      <alignment horizontal="center"/>
    </xf>
    <xf numFmtId="0" fontId="31" fillId="0" borderId="98" xfId="20549" applyFont="1" applyFill="1" applyBorder="1" applyAlignment="1">
      <alignment horizontal="center"/>
    </xf>
    <xf numFmtId="0" fontId="32" fillId="0" borderId="73" xfId="20549" applyFont="1" applyBorder="1" applyAlignment="1">
      <alignment horizontal="center"/>
    </xf>
    <xf numFmtId="0" fontId="32" fillId="0" borderId="108" xfId="20549" applyFont="1" applyBorder="1" applyAlignment="1">
      <alignment horizontal="center"/>
    </xf>
    <xf numFmtId="0" fontId="32" fillId="0" borderId="107" xfId="20549" applyFont="1" applyBorder="1" applyAlignment="1">
      <alignment horizontal="center"/>
    </xf>
    <xf numFmtId="0" fontId="32" fillId="0" borderId="147" xfId="20549" applyFont="1" applyBorder="1" applyAlignment="1">
      <alignment horizontal="center"/>
    </xf>
    <xf numFmtId="0" fontId="4" fillId="0" borderId="0" xfId="20548" applyFont="1" applyAlignment="1">
      <alignment horizontal="left" wrapText="1"/>
    </xf>
    <xf numFmtId="0" fontId="5" fillId="0" borderId="0" xfId="20548" applyFont="1" applyAlignment="1">
      <alignment horizontal="left" wrapText="1"/>
    </xf>
    <xf numFmtId="37" fontId="35" fillId="0" borderId="107" xfId="6" applyNumberFormat="1" applyFont="1" applyFill="1" applyBorder="1" applyAlignment="1">
      <alignment horizontal="center"/>
    </xf>
    <xf numFmtId="37" fontId="35" fillId="0" borderId="73" xfId="6" applyNumberFormat="1" applyFont="1" applyFill="1" applyBorder="1" applyAlignment="1">
      <alignment horizontal="center"/>
    </xf>
    <xf numFmtId="37" fontId="35" fillId="0" borderId="108" xfId="6" applyNumberFormat="1" applyFont="1" applyFill="1" applyBorder="1" applyAlignment="1">
      <alignment horizontal="center"/>
    </xf>
    <xf numFmtId="0" fontId="34" fillId="0" borderId="107" xfId="7" applyNumberFormat="1" applyFont="1" applyFill="1" applyBorder="1" applyAlignment="1">
      <alignment horizontal="center" vertical="center"/>
    </xf>
    <xf numFmtId="0" fontId="34" fillId="0" borderId="73" xfId="7" applyNumberFormat="1" applyFont="1" applyFill="1" applyBorder="1" applyAlignment="1">
      <alignment horizontal="center" vertical="center"/>
    </xf>
    <xf numFmtId="0" fontId="34" fillId="0" borderId="108" xfId="7" applyNumberFormat="1" applyFont="1" applyFill="1" applyBorder="1" applyAlignment="1">
      <alignment horizontal="center" vertical="center"/>
    </xf>
    <xf numFmtId="37" fontId="35" fillId="0" borderId="6" xfId="6" applyNumberFormat="1" applyFont="1" applyFill="1" applyBorder="1" applyAlignment="1">
      <alignment horizontal="center"/>
    </xf>
    <xf numFmtId="0" fontId="61" fillId="0" borderId="125" xfId="20596" applyFont="1" applyBorder="1" applyAlignment="1">
      <alignment horizontal="center" vertical="center" wrapText="1"/>
    </xf>
    <xf numFmtId="0" fontId="39" fillId="0" borderId="0" xfId="20532" applyFont="1" applyFill="1" applyBorder="1" applyAlignment="1">
      <alignment horizontal="left"/>
    </xf>
    <xf numFmtId="0" fontId="39" fillId="0" borderId="102" xfId="20532" applyFont="1" applyBorder="1" applyAlignment="1">
      <alignment horizontal="center" wrapText="1"/>
    </xf>
    <xf numFmtId="0" fontId="39" fillId="0" borderId="8" xfId="20532" applyFont="1" applyBorder="1" applyAlignment="1">
      <alignment horizontal="center" wrapText="1"/>
    </xf>
    <xf numFmtId="0" fontId="194" fillId="3" borderId="103" xfId="0" applyFont="1" applyFill="1" applyBorder="1" applyAlignment="1">
      <alignment horizontal="center" wrapText="1"/>
    </xf>
    <xf numFmtId="0" fontId="194" fillId="3" borderId="109" xfId="0" applyFont="1" applyFill="1" applyBorder="1" applyAlignment="1">
      <alignment horizontal="center" wrapText="1"/>
    </xf>
    <xf numFmtId="0" fontId="193" fillId="3" borderId="103" xfId="0" applyFont="1" applyFill="1" applyBorder="1" applyAlignment="1">
      <alignment horizontal="center" wrapText="1"/>
    </xf>
    <xf numFmtId="0" fontId="193" fillId="3" borderId="109" xfId="0" applyFont="1" applyFill="1" applyBorder="1" applyAlignment="1">
      <alignment horizontal="center" wrapText="1"/>
    </xf>
    <xf numFmtId="0" fontId="193" fillId="149" borderId="103" xfId="0" applyFont="1" applyFill="1" applyBorder="1" applyAlignment="1">
      <alignment horizontal="center" wrapText="1"/>
    </xf>
    <xf numFmtId="0" fontId="193" fillId="149" borderId="109" xfId="0" applyFont="1" applyFill="1" applyBorder="1" applyAlignment="1">
      <alignment horizontal="center" wrapText="1"/>
    </xf>
    <xf numFmtId="0" fontId="194" fillId="3" borderId="102" xfId="0" applyFont="1" applyFill="1" applyBorder="1" applyAlignment="1">
      <alignment horizontal="center" wrapText="1"/>
    </xf>
    <xf numFmtId="0" fontId="194" fillId="3" borderId="154" xfId="0" applyFont="1" applyFill="1" applyBorder="1" applyAlignment="1">
      <alignment horizontal="center" wrapText="1"/>
    </xf>
    <xf numFmtId="0" fontId="193" fillId="3" borderId="102" xfId="0" applyFont="1" applyFill="1" applyBorder="1" applyAlignment="1">
      <alignment horizontal="center" wrapText="1"/>
    </xf>
    <xf numFmtId="0" fontId="193" fillId="3" borderId="154" xfId="0" applyFont="1" applyFill="1" applyBorder="1" applyAlignment="1">
      <alignment horizontal="center" wrapText="1"/>
    </xf>
    <xf numFmtId="0" fontId="194" fillId="3" borderId="104" xfId="0" applyFont="1" applyFill="1" applyBorder="1" applyAlignment="1">
      <alignment horizontal="center" vertical="center" wrapText="1"/>
    </xf>
    <xf numFmtId="0" fontId="194" fillId="3" borderId="105" xfId="0" applyFont="1" applyFill="1" applyBorder="1" applyAlignment="1">
      <alignment horizontal="center" vertical="center" wrapText="1"/>
    </xf>
    <xf numFmtId="0" fontId="194" fillId="3" borderId="106" xfId="0" applyFont="1" applyFill="1" applyBorder="1" applyAlignment="1">
      <alignment horizontal="center" vertical="center" wrapText="1"/>
    </xf>
    <xf numFmtId="0" fontId="192" fillId="0" borderId="0" xfId="0" applyFont="1" applyAlignment="1">
      <alignment horizontal="center" vertical="center" wrapText="1"/>
    </xf>
    <xf numFmtId="0" fontId="192" fillId="0" borderId="3" xfId="0" applyFont="1" applyBorder="1" applyAlignment="1">
      <alignment horizontal="center" vertical="center" wrapText="1"/>
    </xf>
    <xf numFmtId="0" fontId="196" fillId="2" borderId="0" xfId="0" applyFont="1" applyFill="1" applyAlignment="1">
      <alignment horizontal="left" vertical="top" wrapText="1"/>
    </xf>
    <xf numFmtId="0" fontId="197" fillId="143" borderId="107" xfId="0" applyFont="1" applyFill="1" applyBorder="1" applyAlignment="1">
      <alignment horizontal="center"/>
    </xf>
    <xf numFmtId="0" fontId="197" fillId="143" borderId="73" xfId="0" applyFont="1" applyFill="1" applyBorder="1" applyAlignment="1">
      <alignment horizontal="center"/>
    </xf>
    <xf numFmtId="0" fontId="194" fillId="3" borderId="107" xfId="0" applyFont="1" applyFill="1" applyBorder="1" applyAlignment="1">
      <alignment horizontal="center" vertical="center" wrapText="1"/>
    </xf>
    <xf numFmtId="0" fontId="194" fillId="3" borderId="73" xfId="0" applyFont="1" applyFill="1" applyBorder="1" applyAlignment="1">
      <alignment horizontal="center" vertical="center" wrapText="1"/>
    </xf>
    <xf numFmtId="0" fontId="194" fillId="3" borderId="108" xfId="0" applyFont="1" applyFill="1" applyBorder="1" applyAlignment="1">
      <alignment horizontal="center" vertical="center" wrapText="1"/>
    </xf>
    <xf numFmtId="0" fontId="0" fillId="2" borderId="103" xfId="0" applyFill="1" applyBorder="1" applyAlignment="1">
      <alignment horizontal="center" vertical="center"/>
    </xf>
    <xf numFmtId="0" fontId="0" fillId="2" borderId="115" xfId="0" applyFill="1" applyBorder="1" applyAlignment="1">
      <alignment horizontal="center" vertical="center"/>
    </xf>
    <xf numFmtId="0" fontId="0" fillId="2" borderId="109" xfId="0" applyFill="1" applyBorder="1" applyAlignment="1">
      <alignment horizontal="center" vertical="center"/>
    </xf>
    <xf numFmtId="0" fontId="61" fillId="0" borderId="125" xfId="20575" applyFont="1" applyBorder="1" applyAlignment="1">
      <alignment horizontal="center" vertical="center"/>
    </xf>
    <xf numFmtId="0" fontId="236" fillId="0" borderId="0" xfId="20575" applyFont="1" applyFill="1" applyAlignment="1">
      <alignment horizontal="center"/>
    </xf>
    <xf numFmtId="0" fontId="61" fillId="0" borderId="0" xfId="20575" applyFont="1" applyFill="1" applyAlignment="1">
      <alignment horizontal="center"/>
    </xf>
    <xf numFmtId="0" fontId="9" fillId="0" borderId="111" xfId="20575" applyFill="1" applyBorder="1" applyAlignment="1">
      <alignment horizontal="center" vertical="center"/>
    </xf>
    <xf numFmtId="0" fontId="9" fillId="0" borderId="169" xfId="20575" applyFill="1" applyBorder="1" applyAlignment="1">
      <alignment horizontal="center" vertical="center"/>
    </xf>
    <xf numFmtId="0" fontId="9" fillId="0" borderId="143" xfId="20575" applyFill="1" applyBorder="1" applyAlignment="1">
      <alignment horizontal="center" vertical="center"/>
    </xf>
    <xf numFmtId="0" fontId="9" fillId="0" borderId="128" xfId="20575" applyFill="1" applyBorder="1" applyAlignment="1">
      <alignment horizontal="center" vertical="center"/>
    </xf>
    <xf numFmtId="0" fontId="9" fillId="0" borderId="126" xfId="20575" applyFill="1" applyBorder="1" applyAlignment="1">
      <alignment horizontal="center" vertical="center"/>
    </xf>
    <xf numFmtId="0" fontId="9" fillId="0" borderId="135" xfId="20575" applyFill="1" applyBorder="1" applyAlignment="1">
      <alignment horizontal="center" vertical="center"/>
    </xf>
    <xf numFmtId="0" fontId="9" fillId="0" borderId="134" xfId="20575" applyFill="1" applyBorder="1" applyAlignment="1">
      <alignment horizontal="center" vertical="center"/>
    </xf>
    <xf numFmtId="0" fontId="234" fillId="0" borderId="0" xfId="20575" applyFont="1" applyFill="1" applyAlignment="1">
      <alignment horizontal="center"/>
    </xf>
    <xf numFmtId="0" fontId="5" fillId="146" borderId="124" xfId="20563" applyFont="1" applyFill="1" applyBorder="1" applyAlignment="1">
      <alignment wrapText="1"/>
    </xf>
    <xf numFmtId="0" fontId="5" fillId="146" borderId="139" xfId="20563" applyFont="1" applyFill="1" applyBorder="1" applyAlignment="1">
      <alignment wrapText="1"/>
    </xf>
    <xf numFmtId="0" fontId="5" fillId="146" borderId="123" xfId="20563" applyFont="1" applyFill="1" applyBorder="1" applyAlignment="1">
      <alignment wrapText="1"/>
    </xf>
    <xf numFmtId="0" fontId="5" fillId="146" borderId="124" xfId="20563" applyFont="1" applyFill="1" applyBorder="1" applyAlignment="1">
      <alignment horizontal="left" wrapText="1"/>
    </xf>
    <xf numFmtId="0" fontId="13" fillId="146" borderId="123" xfId="20563" applyFill="1" applyBorder="1" applyAlignment="1">
      <alignment horizontal="left" wrapText="1"/>
    </xf>
    <xf numFmtId="0" fontId="61" fillId="0" borderId="170" xfId="20563" applyFont="1" applyFill="1" applyBorder="1" applyAlignment="1">
      <alignment horizontal="center" vertical="top" wrapText="1"/>
    </xf>
    <xf numFmtId="0" fontId="61" fillId="0" borderId="171" xfId="20563" applyFont="1" applyFill="1" applyBorder="1" applyAlignment="1">
      <alignment horizontal="center" vertical="top" wrapText="1"/>
    </xf>
    <xf numFmtId="0" fontId="61" fillId="0" borderId="172" xfId="20563" applyFont="1" applyFill="1" applyBorder="1" applyAlignment="1">
      <alignment horizontal="center" vertical="top" wrapText="1"/>
    </xf>
    <xf numFmtId="0" fontId="106" fillId="0" borderId="0" xfId="20561" applyFont="1" applyAlignment="1">
      <alignment horizontal="left" vertical="top" wrapText="1"/>
    </xf>
    <xf numFmtId="0" fontId="106" fillId="147" borderId="0" xfId="20561" applyFont="1" applyFill="1" applyAlignment="1">
      <alignment horizontal="left" vertical="top" wrapText="1"/>
    </xf>
    <xf numFmtId="0" fontId="106" fillId="0" borderId="0" xfId="20561" applyFont="1" applyFill="1" applyAlignment="1">
      <alignment horizontal="left" vertical="top" wrapText="1"/>
    </xf>
    <xf numFmtId="0" fontId="106" fillId="0" borderId="0" xfId="20561" applyFont="1" applyAlignment="1">
      <alignment horizontal="left" wrapText="1"/>
    </xf>
    <xf numFmtId="0" fontId="38" fillId="3" borderId="107" xfId="20558" applyFont="1" applyFill="1" applyBorder="1" applyAlignment="1">
      <alignment horizontal="center" wrapText="1"/>
    </xf>
    <xf numFmtId="0" fontId="38" fillId="3" borderId="73" xfId="20558" applyFont="1" applyFill="1" applyBorder="1" applyAlignment="1">
      <alignment horizontal="center" wrapText="1"/>
    </xf>
    <xf numFmtId="0" fontId="38" fillId="3" borderId="108" xfId="20558" applyFont="1" applyFill="1" applyBorder="1" applyAlignment="1">
      <alignment horizontal="center" wrapText="1"/>
    </xf>
    <xf numFmtId="0" fontId="38" fillId="0" borderId="0" xfId="20558" applyFont="1" applyAlignment="1">
      <alignment horizontal="left" vertical="top" wrapText="1"/>
    </xf>
    <xf numFmtId="0" fontId="38" fillId="0" borderId="0" xfId="20558" applyFont="1" applyBorder="1" applyAlignment="1">
      <alignment horizontal="left" vertical="top" wrapText="1"/>
    </xf>
    <xf numFmtId="0" fontId="38" fillId="0" borderId="0" xfId="20557" applyFont="1" applyFill="1" applyBorder="1" applyAlignment="1">
      <alignment horizontal="left" vertical="top" wrapText="1"/>
    </xf>
    <xf numFmtId="0" fontId="38" fillId="0" borderId="0" xfId="20557" applyFont="1" applyAlignment="1">
      <alignment horizontal="left" wrapText="1"/>
    </xf>
    <xf numFmtId="0" fontId="38" fillId="0" borderId="0" xfId="20557" applyFont="1" applyBorder="1" applyAlignment="1">
      <alignment horizontal="left" wrapText="1"/>
    </xf>
    <xf numFmtId="0" fontId="189" fillId="142" borderId="100" xfId="20532" applyFont="1" applyFill="1" applyBorder="1" applyAlignment="1">
      <alignment vertical="center" wrapText="1"/>
    </xf>
    <xf numFmtId="0" fontId="189" fillId="142" borderId="8" xfId="20532" applyFont="1" applyFill="1" applyBorder="1" applyAlignment="1">
      <alignment vertical="center" wrapText="1"/>
    </xf>
    <xf numFmtId="0" fontId="189" fillId="142" borderId="100" xfId="20532" applyFont="1" applyFill="1" applyBorder="1" applyAlignment="1">
      <alignment vertical="center"/>
    </xf>
    <xf numFmtId="0" fontId="189" fillId="142" borderId="8" xfId="20532" applyFont="1" applyFill="1" applyBorder="1" applyAlignment="1">
      <alignment vertical="center"/>
    </xf>
    <xf numFmtId="0" fontId="189" fillId="142" borderId="102" xfId="20532" applyFont="1" applyFill="1" applyBorder="1" applyAlignment="1">
      <alignment vertical="center" wrapText="1"/>
    </xf>
    <xf numFmtId="0" fontId="189" fillId="142" borderId="101" xfId="20532" applyFont="1" applyFill="1" applyBorder="1" applyAlignment="1">
      <alignment vertical="center" wrapText="1"/>
    </xf>
    <xf numFmtId="0" fontId="189" fillId="142" borderId="154" xfId="20532" applyFont="1" applyFill="1" applyBorder="1" applyAlignment="1">
      <alignment vertical="center" wrapText="1"/>
    </xf>
    <xf numFmtId="0" fontId="189" fillId="142" borderId="102" xfId="20532" applyFont="1" applyFill="1" applyBorder="1" applyAlignment="1">
      <alignment horizontal="center" vertical="center"/>
    </xf>
    <xf numFmtId="0" fontId="189" fillId="142" borderId="154" xfId="20532" applyFont="1" applyFill="1" applyBorder="1" applyAlignment="1">
      <alignment horizontal="center" vertical="center"/>
    </xf>
    <xf numFmtId="0" fontId="5" fillId="0" borderId="125" xfId="20532" applyFont="1" applyFill="1" applyBorder="1" applyAlignment="1">
      <alignment horizontal="center"/>
    </xf>
    <xf numFmtId="0" fontId="16" fillId="0" borderId="125" xfId="20532" applyFill="1" applyBorder="1" applyAlignment="1">
      <alignment horizontal="center"/>
    </xf>
    <xf numFmtId="172" fontId="5" fillId="0" borderId="125" xfId="64" applyNumberFormat="1" applyFont="1" applyFill="1" applyBorder="1" applyAlignment="1">
      <alignment horizontal="center"/>
    </xf>
    <xf numFmtId="172" fontId="3" fillId="0" borderId="125" xfId="64" applyNumberFormat="1" applyFont="1" applyFill="1" applyBorder="1" applyAlignment="1">
      <alignment horizontal="center"/>
    </xf>
    <xf numFmtId="0" fontId="195" fillId="0" borderId="99" xfId="20571" applyFont="1" applyFill="1" applyBorder="1" applyAlignment="1">
      <alignment horizontal="center" vertical="center" wrapText="1"/>
    </xf>
    <xf numFmtId="0" fontId="195" fillId="0" borderId="153" xfId="20571" applyFont="1" applyFill="1" applyBorder="1" applyAlignment="1">
      <alignment horizontal="center" vertical="center" wrapText="1"/>
    </xf>
    <xf numFmtId="0" fontId="195" fillId="0" borderId="98" xfId="20571" applyFont="1" applyFill="1" applyBorder="1" applyAlignment="1">
      <alignment horizontal="center" vertical="center" wrapText="1"/>
    </xf>
    <xf numFmtId="0" fontId="220" fillId="0" borderId="3" xfId="0" applyFont="1" applyBorder="1" applyAlignment="1">
      <alignment horizontal="center"/>
    </xf>
    <xf numFmtId="0" fontId="0" fillId="153" borderId="125" xfId="0" applyFill="1" applyBorder="1" applyAlignment="1">
      <alignment horizontal="center"/>
    </xf>
    <xf numFmtId="0" fontId="0" fillId="0" borderId="0" xfId="0" applyAlignment="1">
      <alignment horizontal="center" wrapText="1"/>
    </xf>
    <xf numFmtId="0" fontId="1" fillId="0" borderId="125" xfId="20532" applyFont="1" applyFill="1" applyBorder="1" applyAlignment="1">
      <alignment horizontal="center"/>
    </xf>
    <xf numFmtId="0" fontId="1" fillId="0" borderId="125" xfId="20548" applyFont="1" applyFill="1" applyBorder="1" applyAlignment="1">
      <alignment horizontal="center" wrapText="1"/>
    </xf>
  </cellXfs>
  <cellStyles count="20602">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17 2 2" xfId="20565" xr:uid="{45822DFC-07CA-40B5-8723-40F8F3FFE95A}"/>
    <cellStyle name="Comma 118" xfId="20576" xr:uid="{88319FD2-5A9B-4B0F-94E5-B714B385A4BC}"/>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12" xfId="20567" xr:uid="{59C17EA5-08AD-4D80-AC1C-ED4B65E39469}"/>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61 2 2" xfId="20564" xr:uid="{5E756C9E-EAD9-4C6C-9AC3-9AB6DCFA9AB0}"/>
    <cellStyle name="Currency 62" xfId="20582" xr:uid="{F2EB2E86-FEA9-4608-870D-6B21E4F005B0}"/>
    <cellStyle name="Currency 62 2" xfId="20597" xr:uid="{0D4D3888-667F-4011-9EB9-FA59381D74FA}"/>
    <cellStyle name="Currency 63" xfId="20584" xr:uid="{6932DECF-A19C-4304-850F-A28D0FB706EF}"/>
    <cellStyle name="Currency 64" xfId="20586" xr:uid="{190D5997-D9E2-490B-A7BE-7AD110177D67}"/>
    <cellStyle name="Currency 65" xfId="20588" xr:uid="{1E3530D4-D21E-4B09-8052-AB1D5E3D0272}"/>
    <cellStyle name="Currency 66" xfId="20590" xr:uid="{11036051-3E4F-443C-8093-655EBD2E8FB2}"/>
    <cellStyle name="Currency 67" xfId="20592" xr:uid="{4D2EAA0C-459A-4653-BEB8-E32DA86F093A}"/>
    <cellStyle name="Currency 68" xfId="20594" xr:uid="{EB676512-522E-484D-9606-449E7B682AA3}"/>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12" xfId="20571" xr:uid="{ECE6C88B-925A-4046-A0C6-443E34ACF52C}"/>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12" xfId="20570" xr:uid="{03921355-7B55-4BD7-8180-02E2CF420EAD}"/>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22" xfId="20566" xr:uid="{4274BA2E-76D4-42DF-B17B-8A96717D3BDA}"/>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 8 3" xfId="20562" xr:uid="{A5241C68-4D71-423D-A378-4AE18A057E6E}"/>
    <cellStyle name="Normal 2 2 8 4" xfId="20573" xr:uid="{D8E6189D-97EA-4112-97C4-7FB35D08212E}"/>
    <cellStyle name="Normal 2 2 8 4 2" xfId="20574" xr:uid="{63BFFF18-3A4A-4318-9957-7423E25ECC39}"/>
    <cellStyle name="Normal 2 2 8 4 2 2" xfId="20577" xr:uid="{57407C9F-585F-4678-957B-0ABF387AD94E}"/>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 7" xfId="20578" xr:uid="{BC0BF457-3AD3-4288-959A-C6E73C035C92}"/>
    <cellStyle name="Normal 2 3 8" xfId="20601" xr:uid="{8C75D720-C137-4AD0-8D02-6ACA29F8DE78}"/>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2 6 2 2" xfId="20579" xr:uid="{0821EB82-6A7C-41AE-8656-613C89FAE5EE}"/>
    <cellStyle name="Normal 2 4 2 6 2 3" xfId="20600" xr:uid="{EA8A5A3D-C9C6-4194-A57B-D57065CE7792}"/>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10 2 2" xfId="20563" xr:uid="{F0504E7F-80FC-4E6C-AE5E-C2BF8F3B816E}"/>
    <cellStyle name="Normal 210 3" xfId="20572" xr:uid="{E95D1431-A504-4218-96C0-1B6A01809779}"/>
    <cellStyle name="Normal 211" xfId="20575" xr:uid="{59411DBF-B5EB-47FF-AB29-1C0A0F40DF13}"/>
    <cellStyle name="Normal 211 2" xfId="20580" xr:uid="{40882EA8-F651-49EB-8206-188E03D1B586}"/>
    <cellStyle name="Normal 211 3" xfId="20596" xr:uid="{519CE456-F0FB-47F7-BDC1-CAC5862D90BA}"/>
    <cellStyle name="Normal 212" xfId="20583" xr:uid="{A7B289BC-DCC2-49F2-B37F-BA01F34601B3}"/>
    <cellStyle name="Normal 212 2" xfId="20599" xr:uid="{81D88FFB-B5CF-47C7-9098-67B369F54130}"/>
    <cellStyle name="Normal 213" xfId="20585" xr:uid="{364D0765-F283-4098-983E-C18481B4E40B}"/>
    <cellStyle name="Normal 214" xfId="20587" xr:uid="{24BF2693-5B8F-4BCB-B6E4-4EE9DFB7FE9C}"/>
    <cellStyle name="Normal 215" xfId="20589" xr:uid="{F83DF4AD-3650-4A51-B38B-466E6F99334F}"/>
    <cellStyle name="Normal 216" xfId="20591" xr:uid="{A27B7EDD-36BB-4EC7-8307-C0F79D6A1553}"/>
    <cellStyle name="Normal 217" xfId="20593" xr:uid="{842C52F8-D1C3-4B47-B48A-83536CBCBF35}"/>
    <cellStyle name="Normal 218" xfId="20595" xr:uid="{3BEE9CAB-4AE7-4868-A9A8-5D7D5EA55595}"/>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44 6" xfId="20569" xr:uid="{C796EF72-A3AD-49B7-A90F-CDCDC6477B26}"/>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7 4" xfId="20561" xr:uid="{965650D4-4923-47E5-8D8B-7FB6C83294BB}"/>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23" xfId="20568" xr:uid="{2A86E31E-F865-4D80-9459-F71F7004523B}"/>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 91" xfId="20581" xr:uid="{6C381B0B-C747-4EB2-9DAB-1A4E937539BB}"/>
    <cellStyle name="Percent 91 2" xfId="20598" xr:uid="{5F9E3821-E382-41C6-A5F4-749C3157F5F7}"/>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0"/>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607787</xdr:colOff>
      <xdr:row>22</xdr:row>
      <xdr:rowOff>195014</xdr:rowOff>
    </xdr:from>
    <xdr:ext cx="3232894" cy="376485"/>
    <xdr:sp macro="" textlink="">
      <xdr:nvSpPr>
        <xdr:cNvPr id="2" name="Rectangle 1">
          <a:extLst>
            <a:ext uri="{FF2B5EF4-FFF2-40B4-BE49-F238E27FC236}">
              <a16:creationId xmlns:a16="http://schemas.microsoft.com/office/drawing/2014/main" id="{F91792CF-9B92-459C-8631-20B4D05FB715}"/>
            </a:ext>
          </a:extLst>
        </xdr:cNvPr>
        <xdr:cNvSpPr/>
      </xdr:nvSpPr>
      <xdr:spPr>
        <a:xfrm flipV="1">
          <a:off x="13289644" y="3370014"/>
          <a:ext cx="3232894" cy="376485"/>
        </a:xfrm>
        <a:prstGeom prst="rect">
          <a:avLst/>
        </a:prstGeom>
        <a:noFill/>
      </xdr:spPr>
      <xdr:txBody>
        <a:bodyPr wrap="square" lIns="91440" tIns="45720" rIns="91440" bIns="45720">
          <a:noAutofit/>
        </a:bodyPr>
        <a:lstStyle/>
        <a:p>
          <a:pPr algn="ctr"/>
          <a:endParaRPr lang="en-US" sz="2800" b="0" cap="none" spc="0" baseline="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134471</xdr:rowOff>
    </xdr:from>
    <xdr:to>
      <xdr:col>4</xdr:col>
      <xdr:colOff>324002</xdr:colOff>
      <xdr:row>26</xdr:row>
      <xdr:rowOff>171392</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416050" y="4369921"/>
          <a:ext cx="8793179" cy="3083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12</xdr:col>
      <xdr:colOff>401490</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592666</xdr:colOff>
      <xdr:row>44</xdr:row>
      <xdr:rowOff>179916</xdr:rowOff>
    </xdr:from>
    <xdr:to>
      <xdr:col>3</xdr:col>
      <xdr:colOff>1561349</xdr:colOff>
      <xdr:row>53</xdr:row>
      <xdr:rowOff>117313</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56</xdr:row>
      <xdr:rowOff>0</xdr:rowOff>
    </xdr:from>
    <xdr:to>
      <xdr:col>4</xdr:col>
      <xdr:colOff>38807</xdr:colOff>
      <xdr:row>72</xdr:row>
      <xdr:rowOff>34324</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3</xdr:col>
      <xdr:colOff>1440911</xdr:colOff>
      <xdr:row>54</xdr:row>
      <xdr:rowOff>82387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2</xdr:col>
      <xdr:colOff>4845828</xdr:colOff>
      <xdr:row>71</xdr:row>
      <xdr:rowOff>5749</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1312398</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1388645</xdr:colOff>
      <xdr:row>71</xdr:row>
      <xdr:rowOff>22440</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1496367</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28506</xdr:colOff>
      <xdr:row>71</xdr:row>
      <xdr:rowOff>9559</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1546109</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58563</xdr:colOff>
      <xdr:row>71</xdr:row>
      <xdr:rowOff>19719</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ce.eix.com/Users/mary/Dropbox%20(Grounded%20Research)/Grounded%20Research%20Team%20Folder/Projects/PG&amp;E/2018.08%20Supporting%20the%20Annual%20Metrics/2017%20Master%20Documents%20from%20PG&amp;E/BP%20Metrics%20-%202017%20-%20MASTER%20WORKBOOK_GR.xlsx?13CE05BA" TargetMode="External"/><Relationship Id="rId1" Type="http://schemas.openxmlformats.org/officeDocument/2006/relationships/externalLinkPath" Target="file:///\\13CE05BA\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mpra-my.sharepoint.com/personal/abesa_semprautilities_com/Documents/abesa/2022%20EE%20Planning/Final%20ABAL%20Attachment%20A%202021_Oct_15_TEMPLATE--Corrected%201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mpra-my.sharepoint.com/personal/gtmontgo_sdge_com/Documents/Downloads_OneDrive/Draft%20Application%20Attachment%208-1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structions Tab 4.1"/>
      <sheetName val="0 Validations"/>
      <sheetName val="1 Bill Payer Impacts-IOU Only "/>
      <sheetName val="2 Rates Rev- IOU Only"/>
      <sheetName val="3 Funding Source"/>
      <sheetName val="4 Program Budget"/>
      <sheetName val="4.1 Program Changes"/>
      <sheetName val="5 Commitments"/>
      <sheetName val="6 StatewidePgms"/>
      <sheetName val="7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s>
    <sheetDataSet>
      <sheetData sheetId="0">
        <row r="2">
          <cell r="A2" t="str">
            <v>San Diego Gas &amp; Electric Co</v>
          </cell>
        </row>
        <row r="3">
          <cell r="A3" t="str">
            <v>2022-2023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0 Validations"/>
      <sheetName val="1 Bill Payer Impacts-IOU Only "/>
      <sheetName val="2 Rates Rev- IOU Only"/>
      <sheetName val="3 Funding Source Summary"/>
      <sheetName val="3 Funding Source"/>
      <sheetName val="4.1 Program Budget - 2024-2027"/>
      <sheetName val="4.2 Program Budget 2028-2031"/>
      <sheetName val="5 Commitments"/>
      <sheetName val="6 StatewidePgms"/>
      <sheetName val="7.1 PA Budget 8 Yr Summary"/>
      <sheetName val="7.2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s>
    <sheetDataSet>
      <sheetData sheetId="0" refreshError="1">
        <row r="2">
          <cell r="A2" t="str">
            <v>San Diego Gas &amp; Electric Co</v>
          </cell>
        </row>
        <row r="3">
          <cell r="A3" t="str">
            <v>2024-2031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C7DD-AF03-4688-B498-5BEB0A10F87A}">
  <sheetPr codeName="Sheet1"/>
  <dimension ref="A1:N197"/>
  <sheetViews>
    <sheetView topLeftCell="A34" zoomScale="85" zoomScaleNormal="85" workbookViewId="0">
      <selection activeCell="B80" sqref="B80"/>
    </sheetView>
  </sheetViews>
  <sheetFormatPr defaultColWidth="8.8984375" defaultRowHeight="15.6"/>
  <cols>
    <col min="1" max="1" width="31.59765625" customWidth="1"/>
    <col min="2" max="2" width="120.59765625" customWidth="1"/>
    <col min="10" max="10" width="8" style="11"/>
    <col min="11" max="11" width="13.59765625" style="11" bestFit="1" customWidth="1"/>
    <col min="12" max="12" width="14.09765625" style="11" customWidth="1"/>
    <col min="13" max="13" width="16.59765625" style="11" customWidth="1"/>
  </cols>
  <sheetData>
    <row r="1" spans="1:14" ht="16.2" thickBot="1">
      <c r="A1" s="462" t="s">
        <v>0</v>
      </c>
      <c r="J1"/>
      <c r="K1"/>
      <c r="L1"/>
      <c r="M1"/>
    </row>
    <row r="2" spans="1:14" ht="16.2" thickBot="1">
      <c r="A2" s="463" t="s">
        <v>1</v>
      </c>
      <c r="B2" s="730" t="s">
        <v>2</v>
      </c>
      <c r="J2"/>
      <c r="K2"/>
      <c r="L2"/>
      <c r="M2"/>
    </row>
    <row r="3" spans="1:14" ht="16.2" thickBot="1">
      <c r="A3" s="686" t="s">
        <v>3</v>
      </c>
      <c r="B3" s="687" t="s">
        <v>4</v>
      </c>
      <c r="J3" s="27"/>
      <c r="K3" s="27"/>
      <c r="L3" s="27"/>
      <c r="M3" s="27"/>
    </row>
    <row r="4" spans="1:14" ht="16.2" thickTop="1">
      <c r="B4" t="s">
        <v>5</v>
      </c>
      <c r="I4" s="715"/>
      <c r="J4" s="716"/>
      <c r="K4" s="716"/>
      <c r="L4" s="716"/>
      <c r="M4" s="716"/>
      <c r="N4" s="717"/>
    </row>
    <row r="5" spans="1:14">
      <c r="B5" t="s">
        <v>6</v>
      </c>
      <c r="I5" s="718"/>
      <c r="J5" s="1095" t="s">
        <v>7</v>
      </c>
      <c r="K5" s="1095"/>
      <c r="L5" s="1095"/>
      <c r="M5" s="1095"/>
      <c r="N5" s="719"/>
    </row>
    <row r="6" spans="1:14">
      <c r="B6" t="s">
        <v>8</v>
      </c>
      <c r="I6" s="718"/>
      <c r="J6" s="714"/>
      <c r="K6" s="714"/>
      <c r="L6" s="714"/>
      <c r="M6" s="714"/>
      <c r="N6" s="719"/>
    </row>
    <row r="7" spans="1:14" ht="27" thickBot="1">
      <c r="B7" t="s">
        <v>9</v>
      </c>
      <c r="I7" s="718"/>
      <c r="J7" s="201" t="s">
        <v>10</v>
      </c>
      <c r="K7" s="201" t="s">
        <v>11</v>
      </c>
      <c r="L7" s="201" t="s">
        <v>12</v>
      </c>
      <c r="M7" s="201" t="s">
        <v>13</v>
      </c>
      <c r="N7" s="719"/>
    </row>
    <row r="8" spans="1:14" ht="16.2" thickTop="1">
      <c r="B8" s="502" t="s">
        <v>14</v>
      </c>
      <c r="E8" s="475"/>
      <c r="I8" s="718"/>
      <c r="J8" s="27" t="s">
        <v>15</v>
      </c>
      <c r="K8" s="27" t="s">
        <v>16</v>
      </c>
      <c r="L8" s="27" t="s">
        <v>17</v>
      </c>
      <c r="M8" s="27" t="s">
        <v>18</v>
      </c>
      <c r="N8" s="719"/>
    </row>
    <row r="9" spans="1:14">
      <c r="B9" s="502" t="s">
        <v>19</v>
      </c>
      <c r="E9" s="475"/>
      <c r="I9" s="718"/>
      <c r="J9" s="27" t="s">
        <v>20</v>
      </c>
      <c r="K9" s="27" t="s">
        <v>21</v>
      </c>
      <c r="L9" s="27" t="s">
        <v>22</v>
      </c>
      <c r="M9" s="27" t="s">
        <v>23</v>
      </c>
      <c r="N9" s="719"/>
    </row>
    <row r="10" spans="1:14">
      <c r="E10" s="475"/>
      <c r="I10" s="718"/>
      <c r="J10" s="27"/>
      <c r="K10" s="27" t="s">
        <v>24</v>
      </c>
      <c r="L10" s="27" t="s">
        <v>25</v>
      </c>
      <c r="M10" s="27" t="s">
        <v>26</v>
      </c>
      <c r="N10" s="719"/>
    </row>
    <row r="11" spans="1:14">
      <c r="B11" s="474"/>
      <c r="E11" s="475"/>
      <c r="I11" s="718"/>
      <c r="J11" s="27"/>
      <c r="K11" s="27"/>
      <c r="L11" s="27" t="s">
        <v>27</v>
      </c>
      <c r="M11" s="27" t="s">
        <v>28</v>
      </c>
      <c r="N11" s="719"/>
    </row>
    <row r="12" spans="1:14">
      <c r="E12" s="475"/>
      <c r="I12" s="718"/>
      <c r="J12" s="27"/>
      <c r="K12" s="27"/>
      <c r="L12" s="27" t="s">
        <v>29</v>
      </c>
      <c r="M12" s="27"/>
      <c r="N12" s="719"/>
    </row>
    <row r="13" spans="1:14" ht="16.2" thickBot="1">
      <c r="E13" s="475"/>
      <c r="I13" s="718"/>
      <c r="J13" s="27"/>
      <c r="K13" s="27"/>
      <c r="L13" s="27" t="s">
        <v>30</v>
      </c>
      <c r="M13" s="27"/>
      <c r="N13" s="719"/>
    </row>
    <row r="14" spans="1:14" ht="16.2" thickBot="1">
      <c r="B14" s="260" t="s">
        <v>31</v>
      </c>
      <c r="I14" s="718"/>
      <c r="J14" s="27"/>
      <c r="K14" s="27"/>
      <c r="L14" s="27" t="s">
        <v>32</v>
      </c>
      <c r="M14" s="27"/>
      <c r="N14" s="719"/>
    </row>
    <row r="15" spans="1:14">
      <c r="B15" s="727" t="s">
        <v>33</v>
      </c>
      <c r="I15" s="718"/>
      <c r="J15" s="27"/>
      <c r="K15" s="27"/>
      <c r="L15" s="27" t="s">
        <v>34</v>
      </c>
      <c r="M15" s="27"/>
      <c r="N15" s="719"/>
    </row>
    <row r="16" spans="1:14">
      <c r="B16" s="728" t="s">
        <v>35</v>
      </c>
      <c r="I16" s="718"/>
      <c r="J16" s="27"/>
      <c r="K16" s="27"/>
      <c r="L16" s="27" t="s">
        <v>36</v>
      </c>
      <c r="M16" s="27"/>
      <c r="N16" s="719"/>
    </row>
    <row r="17" spans="1:14" ht="16.2" thickBot="1">
      <c r="B17" s="729" t="s">
        <v>37</v>
      </c>
      <c r="I17" s="718"/>
      <c r="J17" s="27"/>
      <c r="K17" s="27"/>
      <c r="L17" s="27" t="s">
        <v>28</v>
      </c>
      <c r="M17" s="27"/>
      <c r="N17" s="719"/>
    </row>
    <row r="18" spans="1:14" s="477" customFormat="1" ht="16.2" thickBot="1">
      <c r="I18" s="720"/>
      <c r="J18" s="721"/>
      <c r="K18" s="721"/>
      <c r="L18" s="721"/>
      <c r="M18" s="721"/>
      <c r="N18" s="722"/>
    </row>
    <row r="19" spans="1:14" ht="16.2" thickTop="1">
      <c r="A19" s="462" t="s">
        <v>38</v>
      </c>
      <c r="J19" s="27"/>
      <c r="K19" s="27"/>
      <c r="L19" s="27"/>
      <c r="M19" s="27"/>
    </row>
    <row r="20" spans="1:14">
      <c r="A20" s="688" t="s">
        <v>39</v>
      </c>
      <c r="B20" s="711" t="s">
        <v>40</v>
      </c>
      <c r="J20" s="27"/>
      <c r="K20" s="27"/>
      <c r="L20" s="27"/>
      <c r="M20" s="27"/>
    </row>
    <row r="21" spans="1:14">
      <c r="A21" s="688" t="s">
        <v>41</v>
      </c>
      <c r="B21" s="777" t="s">
        <v>42</v>
      </c>
      <c r="J21" s="27"/>
      <c r="K21" s="27"/>
      <c r="L21" s="27"/>
      <c r="M21" s="27"/>
    </row>
    <row r="22" spans="1:14">
      <c r="A22" s="688"/>
      <c r="B22" s="711"/>
      <c r="J22" s="27"/>
      <c r="K22" s="27"/>
      <c r="L22" s="27"/>
      <c r="M22" s="27"/>
    </row>
    <row r="23" spans="1:14">
      <c r="A23" t="s">
        <v>43</v>
      </c>
      <c r="B23" s="712" t="s">
        <v>44</v>
      </c>
      <c r="J23" s="27"/>
      <c r="K23" s="27"/>
      <c r="L23" s="27"/>
      <c r="M23" s="27"/>
    </row>
    <row r="24" spans="1:14">
      <c r="B24" s="712" t="s">
        <v>45</v>
      </c>
      <c r="J24" s="27"/>
      <c r="K24" s="27"/>
      <c r="L24" s="27"/>
      <c r="M24" s="27"/>
    </row>
    <row r="25" spans="1:14">
      <c r="B25" s="712" t="s">
        <v>46</v>
      </c>
      <c r="J25" s="27"/>
      <c r="K25" s="27"/>
      <c r="L25" s="27"/>
      <c r="M25" s="27"/>
    </row>
    <row r="26" spans="1:14">
      <c r="B26" s="3"/>
      <c r="J26" s="27"/>
      <c r="K26" s="27"/>
      <c r="L26" s="27"/>
      <c r="M26" s="27"/>
    </row>
    <row r="27" spans="1:14">
      <c r="A27" t="s">
        <v>47</v>
      </c>
      <c r="B27" s="713" t="s">
        <v>48</v>
      </c>
      <c r="J27" s="27"/>
      <c r="K27" s="27"/>
      <c r="L27" s="27"/>
      <c r="M27" s="27"/>
    </row>
    <row r="28" spans="1:14">
      <c r="B28" s="713" t="s">
        <v>49</v>
      </c>
      <c r="J28" s="27"/>
      <c r="K28" s="27"/>
      <c r="L28" s="27"/>
      <c r="M28" s="27"/>
    </row>
    <row r="29" spans="1:14">
      <c r="B29" s="3"/>
      <c r="J29" s="27"/>
      <c r="K29" s="27"/>
      <c r="L29" s="27"/>
      <c r="M29" s="27"/>
    </row>
    <row r="30" spans="1:14">
      <c r="A30" t="s">
        <v>50</v>
      </c>
      <c r="B30" s="711" t="s">
        <v>51</v>
      </c>
      <c r="J30" s="27"/>
      <c r="K30" s="27"/>
      <c r="L30" s="27"/>
      <c r="M30" s="27"/>
    </row>
    <row r="31" spans="1:14">
      <c r="A31" t="s">
        <v>52</v>
      </c>
      <c r="B31" s="712" t="s">
        <v>53</v>
      </c>
      <c r="J31" s="27"/>
      <c r="K31" s="27"/>
      <c r="L31" s="27"/>
      <c r="M31" s="27"/>
    </row>
    <row r="32" spans="1:14">
      <c r="B32" s="712"/>
      <c r="J32" s="27"/>
      <c r="K32" s="27"/>
      <c r="L32" s="27"/>
      <c r="M32" s="27"/>
    </row>
    <row r="33" spans="1:13">
      <c r="A33" t="s">
        <v>54</v>
      </c>
      <c r="B33" t="s">
        <v>55</v>
      </c>
      <c r="J33" s="27"/>
      <c r="K33" s="27"/>
      <c r="L33" s="27"/>
      <c r="M33" s="27"/>
    </row>
    <row r="34" spans="1:13">
      <c r="B34" s="711" t="s">
        <v>56</v>
      </c>
      <c r="J34" s="27"/>
      <c r="K34" s="27"/>
      <c r="L34" s="27"/>
      <c r="M34" s="27"/>
    </row>
    <row r="35" spans="1:13">
      <c r="B35" t="s">
        <v>57</v>
      </c>
      <c r="J35" s="27"/>
      <c r="K35" s="27"/>
      <c r="L35" s="27"/>
      <c r="M35" s="27"/>
    </row>
    <row r="36" spans="1:13">
      <c r="B36" t="s">
        <v>58</v>
      </c>
      <c r="J36" s="27"/>
      <c r="K36" s="27"/>
      <c r="L36" s="27"/>
      <c r="M36" s="27"/>
    </row>
    <row r="37" spans="1:13">
      <c r="B37" s="922" t="s">
        <v>59</v>
      </c>
      <c r="J37" s="27"/>
      <c r="K37" s="27"/>
      <c r="L37" s="27"/>
      <c r="M37" s="27"/>
    </row>
    <row r="38" spans="1:13">
      <c r="B38" s="922" t="s">
        <v>60</v>
      </c>
      <c r="J38" s="27"/>
      <c r="K38" s="27"/>
      <c r="L38" s="27"/>
      <c r="M38" s="27"/>
    </row>
    <row r="39" spans="1:13">
      <c r="B39" s="922" t="s">
        <v>61</v>
      </c>
      <c r="J39" s="27"/>
      <c r="K39" s="27"/>
      <c r="L39" s="27"/>
      <c r="M39" s="27"/>
    </row>
    <row r="40" spans="1:13">
      <c r="B40" s="922" t="s">
        <v>62</v>
      </c>
      <c r="J40" s="27"/>
      <c r="K40" s="27"/>
      <c r="L40" s="27"/>
      <c r="M40" s="27"/>
    </row>
    <row r="41" spans="1:13">
      <c r="B41" s="477" t="s">
        <v>63</v>
      </c>
      <c r="J41" s="27"/>
      <c r="K41" s="27"/>
      <c r="L41" s="27"/>
      <c r="M41" s="27"/>
    </row>
    <row r="42" spans="1:13">
      <c r="B42" s="477" t="s">
        <v>64</v>
      </c>
      <c r="J42" s="27"/>
      <c r="K42" s="27"/>
      <c r="L42" s="27"/>
      <c r="M42" s="27"/>
    </row>
    <row r="43" spans="1:13">
      <c r="B43" s="477" t="s">
        <v>65</v>
      </c>
      <c r="J43" s="27"/>
      <c r="K43" s="27"/>
      <c r="L43" s="27"/>
      <c r="M43" s="27"/>
    </row>
    <row r="44" spans="1:13">
      <c r="B44" s="477" t="s">
        <v>66</v>
      </c>
      <c r="J44" s="27"/>
      <c r="K44" s="27"/>
      <c r="L44" s="27"/>
      <c r="M44" s="27"/>
    </row>
    <row r="45" spans="1:13">
      <c r="B45" s="477"/>
      <c r="J45" s="27"/>
      <c r="K45" s="27"/>
      <c r="L45" s="27"/>
      <c r="M45" s="27"/>
    </row>
    <row r="46" spans="1:13">
      <c r="B46" s="477"/>
      <c r="J46" s="27"/>
      <c r="K46" s="27"/>
      <c r="L46" s="27"/>
      <c r="M46" s="27"/>
    </row>
    <row r="47" spans="1:13">
      <c r="A47" t="s">
        <v>67</v>
      </c>
      <c r="B47" s="922" t="s">
        <v>68</v>
      </c>
      <c r="J47" s="27"/>
      <c r="K47" s="27"/>
      <c r="L47" s="27"/>
      <c r="M47" s="27"/>
    </row>
    <row r="48" spans="1:13">
      <c r="B48" s="922" t="s">
        <v>69</v>
      </c>
      <c r="J48" s="27"/>
      <c r="K48" s="27"/>
      <c r="L48" s="27"/>
      <c r="M48" s="27"/>
    </row>
    <row r="49" spans="1:13">
      <c r="B49" s="922"/>
      <c r="J49" s="27"/>
      <c r="K49" s="27"/>
      <c r="L49" s="27"/>
      <c r="M49" s="27"/>
    </row>
    <row r="50" spans="1:13">
      <c r="A50" t="s">
        <v>70</v>
      </c>
      <c r="B50" s="922" t="s">
        <v>71</v>
      </c>
      <c r="J50" s="27"/>
      <c r="K50" s="27"/>
      <c r="L50" s="27"/>
      <c r="M50" s="27"/>
    </row>
    <row r="51" spans="1:13">
      <c r="B51" s="922" t="s">
        <v>72</v>
      </c>
      <c r="J51" s="27"/>
      <c r="K51" s="27"/>
      <c r="L51" s="27"/>
      <c r="M51" s="27"/>
    </row>
    <row r="52" spans="1:13">
      <c r="B52" s="922"/>
      <c r="J52" s="27"/>
      <c r="K52" s="27"/>
      <c r="L52" s="27"/>
      <c r="M52" s="27"/>
    </row>
    <row r="53" spans="1:13">
      <c r="A53" t="s">
        <v>73</v>
      </c>
      <c r="B53" s="56" t="s">
        <v>74</v>
      </c>
      <c r="J53" s="27"/>
      <c r="K53" s="27"/>
      <c r="L53" s="27"/>
      <c r="M53" s="27"/>
    </row>
    <row r="54" spans="1:13">
      <c r="B54" s="56" t="s">
        <v>75</v>
      </c>
      <c r="J54" s="27"/>
      <c r="K54" s="27"/>
      <c r="L54" s="27"/>
      <c r="M54" s="27"/>
    </row>
    <row r="55" spans="1:13">
      <c r="B55" s="922"/>
      <c r="J55" s="27"/>
      <c r="K55" s="27"/>
      <c r="L55" s="27"/>
      <c r="M55" s="27"/>
    </row>
    <row r="56" spans="1:13">
      <c r="A56" t="s">
        <v>76</v>
      </c>
      <c r="B56" s="922" t="s">
        <v>77</v>
      </c>
      <c r="J56" s="27"/>
      <c r="K56" s="27"/>
      <c r="L56" s="27"/>
      <c r="M56" s="27"/>
    </row>
    <row r="57" spans="1:13">
      <c r="B57" s="922" t="s">
        <v>78</v>
      </c>
      <c r="J57" s="27"/>
      <c r="K57" s="27"/>
      <c r="L57" s="27"/>
      <c r="M57" s="27"/>
    </row>
    <row r="58" spans="1:13">
      <c r="B58" s="922" t="s">
        <v>79</v>
      </c>
      <c r="J58" s="27"/>
      <c r="K58" s="27"/>
      <c r="L58" s="27"/>
      <c r="M58" s="27"/>
    </row>
    <row r="59" spans="1:13">
      <c r="B59" s="477"/>
      <c r="J59" s="27"/>
      <c r="K59" s="27"/>
      <c r="L59" s="27"/>
      <c r="M59" s="27"/>
    </row>
    <row r="60" spans="1:13">
      <c r="A60" t="s">
        <v>80</v>
      </c>
      <c r="B60" s="922" t="s">
        <v>81</v>
      </c>
      <c r="J60" s="27"/>
      <c r="K60" s="27"/>
      <c r="L60" s="27"/>
      <c r="M60" s="27"/>
    </row>
    <row r="61" spans="1:13">
      <c r="J61" s="27"/>
      <c r="K61" s="27"/>
      <c r="L61" s="27"/>
      <c r="M61" s="27"/>
    </row>
    <row r="62" spans="1:13">
      <c r="A62" t="s">
        <v>82</v>
      </c>
      <c r="B62" s="922" t="s">
        <v>83</v>
      </c>
      <c r="J62" s="27"/>
      <c r="K62" s="27"/>
      <c r="L62" s="27"/>
      <c r="M62" s="27"/>
    </row>
    <row r="63" spans="1:13">
      <c r="J63" s="27"/>
      <c r="K63" s="27"/>
      <c r="L63" s="27"/>
      <c r="M63" s="27"/>
    </row>
    <row r="64" spans="1:13">
      <c r="A64" t="s">
        <v>84</v>
      </c>
      <c r="B64" t="s">
        <v>85</v>
      </c>
      <c r="J64" s="27"/>
      <c r="K64" s="27"/>
      <c r="L64" s="27"/>
      <c r="M64" s="27"/>
    </row>
    <row r="65" spans="1:13">
      <c r="B65" t="s">
        <v>86</v>
      </c>
      <c r="J65" s="27"/>
      <c r="K65" s="27"/>
      <c r="L65" s="27"/>
      <c r="M65" s="27"/>
    </row>
    <row r="66" spans="1:13">
      <c r="B66" t="s">
        <v>87</v>
      </c>
      <c r="J66" s="27"/>
      <c r="K66" s="27"/>
      <c r="L66" s="27"/>
      <c r="M66" s="27"/>
    </row>
    <row r="67" spans="1:13">
      <c r="J67" s="27"/>
      <c r="K67" s="27"/>
      <c r="L67" s="27"/>
      <c r="M67" s="27"/>
    </row>
    <row r="68" spans="1:13" ht="30.6" customHeight="1">
      <c r="A68" s="564" t="s">
        <v>88</v>
      </c>
      <c r="B68" s="1094" t="s">
        <v>89</v>
      </c>
      <c r="C68" s="1094"/>
      <c r="D68" s="1094"/>
      <c r="E68" s="1094"/>
      <c r="F68" s="1094"/>
      <c r="G68" s="1094"/>
      <c r="H68" s="1094"/>
      <c r="I68" s="1094"/>
      <c r="J68" s="27"/>
      <c r="K68" s="27"/>
      <c r="L68" s="27"/>
      <c r="M68" s="27"/>
    </row>
    <row r="69" spans="1:13">
      <c r="B69" t="s">
        <v>90</v>
      </c>
      <c r="J69" s="27"/>
      <c r="K69" s="27"/>
      <c r="L69" s="27"/>
      <c r="M69" s="27"/>
    </row>
    <row r="70" spans="1:13">
      <c r="B70" t="s">
        <v>91</v>
      </c>
      <c r="J70" s="27"/>
      <c r="K70" s="27"/>
      <c r="L70" s="27"/>
      <c r="M70" s="27"/>
    </row>
    <row r="71" spans="1:13">
      <c r="J71" s="27"/>
      <c r="K71" s="27"/>
      <c r="L71" s="27"/>
      <c r="M71" s="27"/>
    </row>
    <row r="72" spans="1:13">
      <c r="A72" t="s">
        <v>92</v>
      </c>
      <c r="B72" t="s">
        <v>93</v>
      </c>
      <c r="J72" s="27"/>
      <c r="K72" s="27"/>
      <c r="L72" s="27"/>
      <c r="M72" s="27"/>
    </row>
    <row r="73" spans="1:13">
      <c r="J73" s="27"/>
      <c r="K73" s="27"/>
      <c r="L73" s="27"/>
      <c r="M73" s="27"/>
    </row>
    <row r="74" spans="1:13">
      <c r="A74" t="s">
        <v>94</v>
      </c>
      <c r="B74" t="s">
        <v>95</v>
      </c>
      <c r="J74" s="27"/>
      <c r="K74" s="27"/>
      <c r="L74" s="27"/>
      <c r="M74" s="27"/>
    </row>
    <row r="75" spans="1:13">
      <c r="J75" s="27"/>
      <c r="K75" s="27"/>
      <c r="L75" s="27"/>
      <c r="M75" s="27"/>
    </row>
    <row r="76" spans="1:13">
      <c r="A76" t="s">
        <v>1877</v>
      </c>
      <c r="B76" s="502" t="s">
        <v>1878</v>
      </c>
      <c r="J76" s="27"/>
      <c r="K76" s="27"/>
      <c r="L76" s="27"/>
      <c r="M76" s="27"/>
    </row>
    <row r="77" spans="1:13">
      <c r="J77" s="27"/>
      <c r="K77" s="27"/>
      <c r="L77" s="27"/>
      <c r="M77" s="27"/>
    </row>
    <row r="78" spans="1:13">
      <c r="J78" s="27"/>
      <c r="K78" s="27"/>
      <c r="L78" s="27"/>
      <c r="M78" s="27"/>
    </row>
    <row r="79" spans="1:13">
      <c r="J79" s="27"/>
      <c r="K79" s="27"/>
      <c r="L79" s="27"/>
      <c r="M79" s="27"/>
    </row>
    <row r="80" spans="1:13">
      <c r="J80" s="27"/>
      <c r="K80" s="27"/>
      <c r="L80" s="27"/>
      <c r="M80" s="27"/>
    </row>
    <row r="81" spans="10:13">
      <c r="J81" s="27"/>
      <c r="K81" s="27"/>
      <c r="L81" s="27"/>
      <c r="M81" s="27"/>
    </row>
    <row r="82" spans="10:13">
      <c r="J82" s="27"/>
      <c r="K82" s="27"/>
      <c r="L82" s="27"/>
      <c r="M82" s="27"/>
    </row>
    <row r="83" spans="10:13">
      <c r="J83" s="27"/>
      <c r="K83" s="27"/>
      <c r="L83" s="27"/>
      <c r="M83" s="27"/>
    </row>
    <row r="84" spans="10:13">
      <c r="J84" s="27"/>
      <c r="K84" s="27"/>
      <c r="L84" s="27"/>
      <c r="M84" s="27"/>
    </row>
    <row r="85" spans="10:13">
      <c r="J85" s="27"/>
      <c r="K85" s="27"/>
      <c r="L85" s="27"/>
      <c r="M85" s="27"/>
    </row>
    <row r="86" spans="10:13">
      <c r="J86" s="27"/>
      <c r="K86" s="27"/>
      <c r="L86" s="27"/>
      <c r="M86" s="27"/>
    </row>
    <row r="87" spans="10:13">
      <c r="J87" s="27"/>
      <c r="K87" s="27"/>
      <c r="L87" s="27"/>
      <c r="M87" s="27"/>
    </row>
    <row r="88" spans="10:13">
      <c r="J88" s="27"/>
      <c r="K88" s="27"/>
      <c r="L88" s="27"/>
      <c r="M88" s="27"/>
    </row>
    <row r="89" spans="10:13">
      <c r="J89" s="27"/>
      <c r="K89" s="27"/>
      <c r="L89" s="27"/>
      <c r="M89" s="27"/>
    </row>
    <row r="90" spans="10:13">
      <c r="J90" s="27"/>
      <c r="K90" s="27"/>
      <c r="L90" s="27"/>
      <c r="M90" s="27"/>
    </row>
    <row r="91" spans="10:13">
      <c r="J91" s="27"/>
      <c r="K91" s="27"/>
      <c r="L91" s="27"/>
      <c r="M91" s="27"/>
    </row>
    <row r="92" spans="10:13">
      <c r="J92" s="27"/>
      <c r="K92" s="27"/>
      <c r="L92" s="27"/>
      <c r="M92" s="27"/>
    </row>
    <row r="93" spans="10:13">
      <c r="J93" s="27"/>
      <c r="K93" s="27"/>
      <c r="L93" s="27"/>
      <c r="M93" s="27"/>
    </row>
    <row r="94" spans="10:13">
      <c r="J94" s="27"/>
      <c r="K94" s="27"/>
      <c r="L94" s="27"/>
      <c r="M94" s="27"/>
    </row>
    <row r="95" spans="10:13">
      <c r="J95" s="27"/>
      <c r="K95" s="27"/>
      <c r="L95" s="27"/>
      <c r="M95" s="27"/>
    </row>
    <row r="96" spans="10:13">
      <c r="J96" s="27"/>
      <c r="K96" s="27"/>
      <c r="L96" s="27"/>
      <c r="M96" s="27"/>
    </row>
    <row r="97" spans="10:13">
      <c r="J97" s="27"/>
      <c r="K97" s="27"/>
      <c r="L97" s="27"/>
      <c r="M97" s="27"/>
    </row>
    <row r="98" spans="10:13">
      <c r="J98" s="27"/>
      <c r="K98" s="27"/>
      <c r="L98" s="27"/>
      <c r="M98" s="27"/>
    </row>
    <row r="99" spans="10:13">
      <c r="J99" s="27"/>
      <c r="K99" s="27"/>
      <c r="L99" s="27"/>
      <c r="M99" s="27"/>
    </row>
    <row r="100" spans="10:13">
      <c r="J100" s="27"/>
      <c r="K100" s="27"/>
      <c r="L100" s="27"/>
      <c r="M100" s="27"/>
    </row>
    <row r="101" spans="10:13">
      <c r="J101" s="27"/>
      <c r="K101" s="27"/>
      <c r="L101" s="27"/>
      <c r="M101" s="27"/>
    </row>
    <row r="102" spans="10:13">
      <c r="J102" s="27"/>
      <c r="K102" s="27"/>
      <c r="L102" s="27"/>
      <c r="M102" s="27"/>
    </row>
    <row r="103" spans="10:13">
      <c r="J103" s="27"/>
      <c r="K103" s="27"/>
      <c r="L103" s="27"/>
      <c r="M103" s="27"/>
    </row>
    <row r="104" spans="10:13">
      <c r="J104" s="27"/>
      <c r="K104" s="27"/>
      <c r="L104" s="27"/>
      <c r="M104" s="27"/>
    </row>
    <row r="105" spans="10:13">
      <c r="J105" s="27"/>
      <c r="K105" s="27"/>
      <c r="L105" s="27"/>
      <c r="M105" s="27"/>
    </row>
    <row r="106" spans="10:13">
      <c r="J106" s="27"/>
      <c r="K106" s="27"/>
      <c r="L106" s="27"/>
      <c r="M106" s="27"/>
    </row>
    <row r="107" spans="10:13">
      <c r="J107" s="27"/>
      <c r="K107" s="27"/>
      <c r="L107" s="27"/>
      <c r="M107" s="27"/>
    </row>
    <row r="108" spans="10:13">
      <c r="J108" s="27"/>
      <c r="K108" s="27"/>
      <c r="L108" s="27"/>
      <c r="M108" s="27"/>
    </row>
    <row r="109" spans="10:13">
      <c r="J109" s="27"/>
      <c r="K109" s="27"/>
      <c r="L109" s="27"/>
      <c r="M109" s="27"/>
    </row>
    <row r="110" spans="10:13">
      <c r="J110" s="27"/>
      <c r="K110" s="27"/>
      <c r="L110" s="27"/>
      <c r="M110" s="27"/>
    </row>
    <row r="111" spans="10:13">
      <c r="J111" s="27"/>
      <c r="K111" s="27"/>
      <c r="L111" s="27"/>
      <c r="M111" s="27"/>
    </row>
    <row r="112" spans="10:13">
      <c r="J112" s="27"/>
      <c r="K112" s="27"/>
      <c r="L112" s="27"/>
      <c r="M112" s="27"/>
    </row>
    <row r="113" spans="10:13">
      <c r="J113" s="27"/>
      <c r="K113" s="27"/>
      <c r="L113" s="27"/>
      <c r="M113" s="27"/>
    </row>
    <row r="114" spans="10:13">
      <c r="J114" s="27"/>
      <c r="K114" s="27"/>
      <c r="L114" s="27"/>
      <c r="M114" s="27"/>
    </row>
    <row r="115" spans="10:13">
      <c r="J115" s="27"/>
      <c r="K115" s="27"/>
      <c r="L115" s="27"/>
      <c r="M115" s="27"/>
    </row>
    <row r="116" spans="10:13">
      <c r="J116" s="27"/>
      <c r="K116" s="27"/>
      <c r="L116" s="27"/>
      <c r="M116" s="27"/>
    </row>
    <row r="117" spans="10:13">
      <c r="J117" s="27"/>
      <c r="K117" s="27"/>
      <c r="L117" s="27"/>
      <c r="M117" s="27"/>
    </row>
    <row r="118" spans="10:13">
      <c r="J118" s="27"/>
      <c r="K118" s="27"/>
      <c r="L118" s="27"/>
      <c r="M118" s="27"/>
    </row>
    <row r="119" spans="10:13">
      <c r="J119" s="27"/>
      <c r="K119" s="27"/>
      <c r="L119" s="27"/>
      <c r="M119" s="27"/>
    </row>
    <row r="120" spans="10:13">
      <c r="J120" s="27"/>
      <c r="K120" s="27"/>
      <c r="L120" s="27"/>
      <c r="M120" s="27"/>
    </row>
    <row r="121" spans="10:13">
      <c r="J121" s="27"/>
      <c r="K121" s="27"/>
      <c r="L121" s="27"/>
      <c r="M121" s="27"/>
    </row>
    <row r="122" spans="10:13">
      <c r="J122" s="27"/>
      <c r="K122" s="27"/>
      <c r="L122" s="27"/>
      <c r="M122" s="27"/>
    </row>
    <row r="123" spans="10:13">
      <c r="J123" s="27"/>
      <c r="K123" s="27"/>
      <c r="L123" s="27"/>
      <c r="M123" s="27"/>
    </row>
    <row r="124" spans="10:13">
      <c r="J124" s="27"/>
      <c r="K124" s="27"/>
      <c r="L124" s="27"/>
      <c r="M124" s="27"/>
    </row>
    <row r="125" spans="10:13">
      <c r="J125" s="27"/>
      <c r="K125" s="27"/>
      <c r="L125" s="27"/>
      <c r="M125" s="27"/>
    </row>
    <row r="126" spans="10:13">
      <c r="J126" s="27"/>
      <c r="K126" s="27"/>
      <c r="L126" s="27"/>
      <c r="M126" s="27"/>
    </row>
    <row r="127" spans="10:13">
      <c r="J127" s="27"/>
      <c r="K127" s="27"/>
      <c r="L127" s="27"/>
      <c r="M127" s="27"/>
    </row>
    <row r="128" spans="10:13">
      <c r="J128" s="27"/>
      <c r="K128" s="27"/>
      <c r="L128" s="27"/>
      <c r="M128" s="27"/>
    </row>
    <row r="129" spans="10:13">
      <c r="J129" s="27"/>
      <c r="K129" s="27"/>
      <c r="L129" s="27"/>
      <c r="M129" s="27"/>
    </row>
    <row r="130" spans="10:13">
      <c r="J130" s="27"/>
      <c r="K130" s="27"/>
      <c r="L130" s="27"/>
      <c r="M130" s="27"/>
    </row>
    <row r="131" spans="10:13">
      <c r="J131" s="27"/>
      <c r="K131" s="27"/>
      <c r="L131" s="27"/>
      <c r="M131" s="27"/>
    </row>
    <row r="132" spans="10:13">
      <c r="J132" s="27"/>
      <c r="K132" s="27"/>
      <c r="L132" s="27"/>
      <c r="M132" s="27"/>
    </row>
    <row r="133" spans="10:13">
      <c r="J133" s="27"/>
      <c r="K133" s="27"/>
      <c r="L133" s="27"/>
      <c r="M133" s="27"/>
    </row>
    <row r="134" spans="10:13">
      <c r="J134" s="27"/>
      <c r="K134" s="27"/>
      <c r="L134" s="27"/>
      <c r="M134" s="27"/>
    </row>
    <row r="135" spans="10:13">
      <c r="J135" s="27"/>
      <c r="K135" s="27"/>
      <c r="L135" s="27"/>
      <c r="M135" s="27"/>
    </row>
    <row r="136" spans="10:13">
      <c r="J136" s="27"/>
      <c r="K136" s="27"/>
      <c r="L136" s="27"/>
      <c r="M136" s="27"/>
    </row>
    <row r="137" spans="10:13">
      <c r="J137" s="27"/>
      <c r="K137" s="27"/>
      <c r="L137" s="27"/>
      <c r="M137" s="27"/>
    </row>
    <row r="138" spans="10:13">
      <c r="J138" s="27"/>
      <c r="K138" s="27"/>
      <c r="L138" s="27"/>
      <c r="M138" s="27"/>
    </row>
    <row r="139" spans="10:13">
      <c r="J139" s="27"/>
      <c r="K139" s="27"/>
      <c r="L139" s="27"/>
      <c r="M139" s="27"/>
    </row>
    <row r="140" spans="10:13">
      <c r="J140" s="27"/>
      <c r="K140" s="27"/>
      <c r="L140" s="27"/>
      <c r="M140" s="27"/>
    </row>
    <row r="141" spans="10:13">
      <c r="J141" s="27"/>
      <c r="K141" s="27"/>
      <c r="L141" s="27"/>
      <c r="M141" s="27"/>
    </row>
    <row r="142" spans="10:13">
      <c r="J142" s="27"/>
      <c r="K142" s="27"/>
      <c r="L142" s="27"/>
      <c r="M142" s="27"/>
    </row>
    <row r="143" spans="10:13">
      <c r="J143" s="27"/>
      <c r="K143" s="27"/>
      <c r="L143" s="27"/>
      <c r="M143" s="27"/>
    </row>
    <row r="144" spans="10:13">
      <c r="J144" s="27"/>
      <c r="K144" s="27"/>
      <c r="L144" s="27"/>
      <c r="M144" s="27"/>
    </row>
    <row r="145" spans="10:13">
      <c r="J145" s="27"/>
      <c r="K145" s="27"/>
      <c r="L145" s="27"/>
      <c r="M145" s="27"/>
    </row>
    <row r="146" spans="10:13">
      <c r="J146" s="27"/>
      <c r="K146" s="27"/>
      <c r="L146" s="27"/>
      <c r="M146" s="27"/>
    </row>
    <row r="147" spans="10:13">
      <c r="J147" s="27"/>
      <c r="K147" s="27"/>
      <c r="L147" s="27"/>
      <c r="M147" s="27"/>
    </row>
    <row r="148" spans="10:13">
      <c r="J148" s="27"/>
      <c r="K148" s="27"/>
      <c r="L148" s="27"/>
      <c r="M148" s="27"/>
    </row>
    <row r="149" spans="10:13">
      <c r="J149" s="27"/>
      <c r="K149" s="27"/>
      <c r="L149" s="27"/>
      <c r="M149" s="27"/>
    </row>
    <row r="150" spans="10:13">
      <c r="J150" s="27"/>
      <c r="K150" s="27"/>
      <c r="L150" s="27"/>
      <c r="M150" s="27"/>
    </row>
    <row r="151" spans="10:13">
      <c r="J151" s="27"/>
      <c r="K151" s="27"/>
      <c r="L151" s="27"/>
      <c r="M151" s="27"/>
    </row>
    <row r="152" spans="10:13">
      <c r="J152" s="27"/>
      <c r="K152" s="27"/>
      <c r="L152" s="27"/>
      <c r="M152" s="27"/>
    </row>
    <row r="153" spans="10:13">
      <c r="J153" s="16"/>
      <c r="K153" s="16"/>
      <c r="L153" s="16"/>
      <c r="M153" s="16"/>
    </row>
    <row r="154" spans="10:13">
      <c r="J154" s="16"/>
      <c r="K154" s="16"/>
      <c r="L154" s="16"/>
      <c r="M154" s="16"/>
    </row>
    <row r="155" spans="10:13">
      <c r="J155" s="16"/>
      <c r="K155" s="16"/>
      <c r="L155" s="16"/>
      <c r="M155" s="16"/>
    </row>
    <row r="156" spans="10:13">
      <c r="J156" s="16"/>
      <c r="K156" s="16"/>
      <c r="L156" s="16"/>
      <c r="M156" s="16"/>
    </row>
    <row r="157" spans="10:13">
      <c r="J157" s="16"/>
      <c r="K157" s="16"/>
      <c r="L157" s="16"/>
      <c r="M157" s="16"/>
    </row>
    <row r="158" spans="10:13">
      <c r="J158" s="16"/>
      <c r="K158" s="16"/>
      <c r="L158" s="16"/>
      <c r="M158" s="16"/>
    </row>
    <row r="159" spans="10:13">
      <c r="J159" s="16"/>
      <c r="K159" s="16"/>
      <c r="L159" s="16"/>
      <c r="M159" s="16"/>
    </row>
    <row r="160" spans="10:13">
      <c r="J160" s="28"/>
      <c r="K160" s="28"/>
      <c r="L160" s="28"/>
      <c r="M160" s="28"/>
    </row>
    <row r="161" spans="10:13">
      <c r="J161" s="28"/>
      <c r="K161" s="28"/>
      <c r="L161" s="28"/>
      <c r="M161" s="28"/>
    </row>
    <row r="162" spans="10:13">
      <c r="J162" s="28"/>
      <c r="K162" s="28"/>
      <c r="L162" s="28"/>
      <c r="M162" s="28"/>
    </row>
    <row r="163" spans="10:13">
      <c r="J163" s="27"/>
      <c r="K163" s="27"/>
      <c r="L163" s="27"/>
      <c r="M163" s="27"/>
    </row>
    <row r="164" spans="10:13">
      <c r="J164" s="27"/>
      <c r="K164" s="27"/>
      <c r="L164" s="27"/>
      <c r="M164" s="27"/>
    </row>
    <row r="165" spans="10:13">
      <c r="J165" s="28"/>
      <c r="K165" s="28"/>
      <c r="L165" s="28"/>
      <c r="M165" s="28"/>
    </row>
    <row r="166" spans="10:13">
      <c r="J166" s="28"/>
      <c r="K166" s="28"/>
      <c r="L166" s="28"/>
      <c r="M166" s="28"/>
    </row>
    <row r="167" spans="10:13">
      <c r="J167" s="28"/>
      <c r="K167" s="28"/>
      <c r="L167" s="28"/>
      <c r="M167" s="28"/>
    </row>
    <row r="168" spans="10:13">
      <c r="J168" s="28"/>
      <c r="K168" s="28"/>
      <c r="L168" s="28"/>
      <c r="M168" s="28"/>
    </row>
    <row r="170" spans="10:13">
      <c r="J170" s="18"/>
      <c r="K170" s="18"/>
      <c r="L170" s="18"/>
      <c r="M170" s="18"/>
    </row>
    <row r="173" spans="10:13">
      <c r="J173" s="28"/>
      <c r="K173" s="28"/>
      <c r="L173" s="28"/>
      <c r="M173" s="28"/>
    </row>
    <row r="174" spans="10:13">
      <c r="J174" s="18"/>
      <c r="K174" s="18"/>
      <c r="L174" s="18"/>
      <c r="M174" s="18"/>
    </row>
    <row r="175" spans="10:13">
      <c r="J175" s="28"/>
      <c r="K175" s="28"/>
      <c r="L175" s="28"/>
      <c r="M175" s="28"/>
    </row>
    <row r="176" spans="10:13">
      <c r="J176" s="18"/>
      <c r="K176" s="18"/>
      <c r="L176" s="18"/>
      <c r="M176" s="18"/>
    </row>
    <row r="178" spans="10:13">
      <c r="J178" s="27"/>
      <c r="K178" s="27"/>
      <c r="L178" s="27"/>
      <c r="M178" s="27"/>
    </row>
    <row r="179" spans="10:13">
      <c r="J179" s="18"/>
      <c r="K179" s="18"/>
      <c r="L179" s="18"/>
      <c r="M179" s="18"/>
    </row>
    <row r="180" spans="10:13">
      <c r="J180" s="18"/>
      <c r="K180" s="18"/>
      <c r="L180" s="18"/>
      <c r="M180" s="18"/>
    </row>
    <row r="181" spans="10:13">
      <c r="J181" s="18"/>
      <c r="K181" s="18"/>
      <c r="L181" s="18"/>
      <c r="M181" s="18"/>
    </row>
    <row r="182" spans="10:13">
      <c r="J182" s="18"/>
      <c r="K182" s="18"/>
      <c r="L182" s="18"/>
      <c r="M182" s="18"/>
    </row>
    <row r="183" spans="10:13">
      <c r="J183" s="18"/>
      <c r="K183" s="18"/>
      <c r="L183" s="18"/>
      <c r="M183" s="18"/>
    </row>
    <row r="184" spans="10:13">
      <c r="J184" s="18"/>
      <c r="K184" s="18"/>
      <c r="L184" s="18"/>
      <c r="M184" s="18"/>
    </row>
    <row r="185" spans="10:13">
      <c r="J185" s="27"/>
      <c r="K185" s="27"/>
      <c r="L185" s="27"/>
      <c r="M185" s="27"/>
    </row>
    <row r="186" spans="10:13">
      <c r="J186" s="27"/>
      <c r="K186" s="27"/>
      <c r="L186" s="27"/>
      <c r="M186" s="27"/>
    </row>
    <row r="187" spans="10:13">
      <c r="J187" s="27"/>
      <c r="K187" s="27"/>
      <c r="L187" s="27"/>
      <c r="M187" s="27"/>
    </row>
    <row r="188" spans="10:13">
      <c r="J188" s="18"/>
      <c r="K188" s="18"/>
      <c r="L188" s="18"/>
      <c r="M188" s="18"/>
    </row>
    <row r="189" spans="10:13">
      <c r="J189" s="18"/>
      <c r="K189" s="18"/>
      <c r="L189" s="18"/>
      <c r="M189" s="18"/>
    </row>
    <row r="190" spans="10:13">
      <c r="J190" s="27"/>
      <c r="K190" s="27"/>
      <c r="L190" s="27"/>
      <c r="M190" s="27"/>
    </row>
    <row r="191" spans="10:13">
      <c r="J191" s="27"/>
      <c r="K191" s="27"/>
      <c r="L191" s="27"/>
      <c r="M191" s="27"/>
    </row>
    <row r="196" spans="10:13">
      <c r="J196" s="18"/>
      <c r="K196" s="18"/>
      <c r="L196" s="18"/>
      <c r="M196" s="18"/>
    </row>
    <row r="197" spans="10:13">
      <c r="J197" s="18"/>
      <c r="K197" s="18"/>
      <c r="L197" s="18"/>
      <c r="M197" s="18"/>
    </row>
  </sheetData>
  <mergeCells count="2">
    <mergeCell ref="B68:I68"/>
    <mergeCell ref="J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A77-E2ED-4E0A-8D2B-24FD9278AA6A}">
  <sheetPr codeName="Sheet2">
    <pageSetUpPr fitToPage="1"/>
  </sheetPr>
  <dimension ref="A1:AH48"/>
  <sheetViews>
    <sheetView topLeftCell="A4" workbookViewId="0"/>
  </sheetViews>
  <sheetFormatPr defaultColWidth="8.8984375" defaultRowHeight="15.6"/>
  <cols>
    <col min="2" max="2" width="64.09765625" customWidth="1"/>
    <col min="3" max="3" width="14.09765625" customWidth="1"/>
    <col min="4" max="6" width="10.59765625" customWidth="1"/>
    <col min="7" max="7" width="9.8984375" bestFit="1" customWidth="1"/>
    <col min="8" max="8" width="10.59765625" customWidth="1"/>
    <col min="9" max="9" width="11.09765625" bestFit="1" customWidth="1"/>
    <col min="10" max="10" width="10.59765625" customWidth="1"/>
    <col min="12" max="12" width="11.09765625" bestFit="1" customWidth="1"/>
    <col min="13" max="13" width="10.09765625" bestFit="1" customWidth="1"/>
  </cols>
  <sheetData>
    <row r="1" spans="1:10">
      <c r="A1" s="29" t="s">
        <v>96</v>
      </c>
      <c r="B1" s="476" t="str">
        <f>PA_NAME</f>
        <v>San Diego Gas &amp; Electric Co</v>
      </c>
    </row>
    <row r="2" spans="1:10">
      <c r="A2" s="29" t="s">
        <v>97</v>
      </c>
      <c r="B2" s="476" t="str">
        <f>RPT_YEAR</f>
        <v>2024-2031</v>
      </c>
    </row>
    <row r="3" spans="1:10" ht="31.2">
      <c r="D3" s="626"/>
    </row>
    <row r="4" spans="1:10">
      <c r="B4" s="462" t="s">
        <v>98</v>
      </c>
      <c r="C4" s="912" t="str">
        <f>LEFT($B$2,4)</f>
        <v>2024</v>
      </c>
      <c r="D4" s="912">
        <f>+C4+1</f>
        <v>2025</v>
      </c>
      <c r="E4" s="912">
        <f>+D4+1</f>
        <v>2026</v>
      </c>
      <c r="F4" s="912">
        <f t="shared" ref="F4:J4" si="0">+E4+1</f>
        <v>2027</v>
      </c>
      <c r="G4" s="912">
        <f t="shared" si="0"/>
        <v>2028</v>
      </c>
      <c r="H4" s="912">
        <f t="shared" si="0"/>
        <v>2029</v>
      </c>
      <c r="I4" s="912">
        <f t="shared" si="0"/>
        <v>2030</v>
      </c>
      <c r="J4" s="912">
        <f t="shared" si="0"/>
        <v>2031</v>
      </c>
    </row>
    <row r="5" spans="1:10">
      <c r="B5" t="str">
        <f>"Tab 3 - "&amp;'3.2 Funding Source'!C9</f>
        <v>Tab 3 - PA Spending Budget Request (PA Program and EM&amp;V) (same as row above, used for reference)</v>
      </c>
      <c r="C5" s="654">
        <f>+'3.2 Funding Source'!D9</f>
        <v>8898</v>
      </c>
      <c r="D5" s="654">
        <f>+'3.2 Funding Source'!E9</f>
        <v>7540</v>
      </c>
      <c r="E5" s="654">
        <f>+'3.2 Funding Source'!F9</f>
        <v>8540</v>
      </c>
      <c r="F5" s="654">
        <f>+'3.2 Funding Source'!G9</f>
        <v>8740</v>
      </c>
      <c r="G5" s="654">
        <f>+'3.2 Funding Source'!H9</f>
        <v>2488</v>
      </c>
      <c r="H5" s="654">
        <f>+'3.2 Funding Source'!I9</f>
        <v>1538</v>
      </c>
      <c r="I5" s="654">
        <f>+'3.2 Funding Source'!J9</f>
        <v>1871</v>
      </c>
      <c r="J5" s="654">
        <f>+'3.2 Funding Source'!K9</f>
        <v>8204</v>
      </c>
    </row>
    <row r="6" spans="1:10">
      <c r="B6" t="str">
        <f>"Tab 4 - "&amp;'4.1 Program Budget - 2024-2027'!D141</f>
        <v>Tab 4 - PA Spending Budget Request (PA Program and EM&amp;V)</v>
      </c>
      <c r="C6" s="654">
        <f>+'4.1 Program Budget - 2024-2027'!S141</f>
        <v>8898</v>
      </c>
      <c r="D6" s="654">
        <f>+'4.1 Program Budget - 2024-2027'!AK141</f>
        <v>7540</v>
      </c>
      <c r="E6" s="654">
        <f>+'4.1 Program Budget - 2024-2027'!BC141</f>
        <v>8540</v>
      </c>
      <c r="F6" s="654">
        <f>+'4.1 Program Budget - 2024-2027'!BU141</f>
        <v>8740</v>
      </c>
      <c r="G6" s="654">
        <f>'4.2 Program Budget 2028-2031'!I53</f>
        <v>2488</v>
      </c>
      <c r="H6" s="654">
        <f>'4.2 Program Budget 2028-2031'!T53</f>
        <v>1538</v>
      </c>
      <c r="I6" s="654">
        <f>'4.2 Program Budget 2028-2031'!AE53</f>
        <v>1871</v>
      </c>
      <c r="J6" s="654">
        <f>'4.2 Program Budget 2028-2031'!AP53</f>
        <v>8204</v>
      </c>
    </row>
    <row r="7" spans="1:10">
      <c r="B7" s="477" t="s">
        <v>99</v>
      </c>
      <c r="C7" s="654">
        <f>+'7.3 PA PY budget_savings'!C69</f>
        <v>8898</v>
      </c>
      <c r="D7" s="654">
        <f>+'7.3 PA PY budget_savings'!I69</f>
        <v>7540</v>
      </c>
      <c r="E7" s="654">
        <f>+'7.3 PA PY budget_savings'!O69</f>
        <v>8540</v>
      </c>
      <c r="F7" s="654">
        <f>+'7.3 PA PY budget_savings'!U69</f>
        <v>8740</v>
      </c>
      <c r="G7" s="654">
        <f>+'7.3 PA PY budget_savings'!AA69</f>
        <v>2488</v>
      </c>
      <c r="H7" s="654">
        <f>+'7.3 PA PY budget_savings'!AG69</f>
        <v>1538</v>
      </c>
      <c r="I7" s="654">
        <f>+'7.3 PA PY budget_savings'!AM69</f>
        <v>1871</v>
      </c>
      <c r="J7" s="654">
        <f>+'7.3 PA PY budget_savings'!AS69</f>
        <v>8204</v>
      </c>
    </row>
    <row r="8" spans="1:10">
      <c r="B8" t="str" cm="1">
        <f t="array" ref="B8">"Tab 8 - "&amp;LEFT('8 Cap &amp; Target'!C36:C36,LEN('8 Cap &amp; Target'!C36:C36)-1)</f>
        <v xml:space="preserve">Tab 8 - PA Spending Budget Request (PA Program and EM&amp;V) </v>
      </c>
      <c r="C8" s="654">
        <f>+'8 Cap &amp; Target'!G36</f>
        <v>8898</v>
      </c>
      <c r="D8" s="654">
        <f>+'8 Cap &amp; Target'!M36</f>
        <v>7540</v>
      </c>
      <c r="E8" s="654">
        <f>+'8 Cap &amp; Target'!S36</f>
        <v>8540</v>
      </c>
      <c r="F8" s="654">
        <f>+'8 Cap &amp; Target'!Y36</f>
        <v>8740</v>
      </c>
      <c r="G8" s="659"/>
      <c r="H8" s="659"/>
      <c r="I8" s="659"/>
      <c r="J8" s="659"/>
    </row>
    <row r="9" spans="1:10">
      <c r="B9" t="str">
        <f>"Tab 9 - "&amp;'9 Portfolio Summary'!A18</f>
        <v>Tab 9 - PA Spending Budget Request (PA Program and EM&amp;V + CEC AB 841)</v>
      </c>
      <c r="C9" s="654">
        <f>+'9 Portfolio Summary'!I18</f>
        <v>8898</v>
      </c>
      <c r="D9" s="654">
        <f>+'9 Portfolio Summary'!M18</f>
        <v>7540</v>
      </c>
      <c r="E9" s="654">
        <f>+'9 Portfolio Summary'!Q18</f>
        <v>8540</v>
      </c>
      <c r="F9" s="654">
        <f>+'9 Portfolio Summary'!U18</f>
        <v>8740</v>
      </c>
      <c r="G9" s="659"/>
      <c r="H9" s="659"/>
      <c r="I9" s="659"/>
      <c r="J9" s="659"/>
    </row>
    <row r="10" spans="1:10">
      <c r="B10" s="655" t="s">
        <v>100</v>
      </c>
      <c r="C10" s="657">
        <f>IF(AND(C5=C6,C7=C8,C9=C8,C7=C6,C5=C9,C6=C8)=TRUE,0,"ERROR")</f>
        <v>0</v>
      </c>
      <c r="D10" s="657">
        <f>IF(AND(D5=D6,D7=D8,D9=D8,D7=D6,D5=D9,D6=D8)=TRUE,0,"ERROR")</f>
        <v>0</v>
      </c>
      <c r="E10" s="657">
        <f t="shared" ref="E10:F10" si="1">IF(AND(E5=E6,E7=E8,E9=E8,E7=E6,E5=E9,E6=E8)=TRUE,0,"ERROR")</f>
        <v>0</v>
      </c>
      <c r="F10" s="657">
        <f t="shared" si="1"/>
        <v>0</v>
      </c>
      <c r="G10" s="657">
        <f>IF(AND(G5=G6,G7=G5)=TRUE,0,"ERROR")</f>
        <v>0</v>
      </c>
      <c r="H10" s="657">
        <f t="shared" ref="H10:J10" si="2">IF(AND(H5=H6,H7=H5)=TRUE,0,"ERROR")</f>
        <v>0</v>
      </c>
      <c r="I10" s="657">
        <f t="shared" si="2"/>
        <v>0</v>
      </c>
      <c r="J10" s="657">
        <f t="shared" si="2"/>
        <v>0</v>
      </c>
    </row>
    <row r="11" spans="1:10">
      <c r="B11" s="655"/>
      <c r="C11" s="657"/>
      <c r="D11" s="657"/>
    </row>
    <row r="12" spans="1:10">
      <c r="B12" s="462" t="s">
        <v>101</v>
      </c>
      <c r="C12" s="912" t="str">
        <f>LEFT($B$2,4)</f>
        <v>2024</v>
      </c>
      <c r="D12" s="912">
        <f>+C12+1</f>
        <v>2025</v>
      </c>
      <c r="E12" s="912">
        <f>+D12+1</f>
        <v>2026</v>
      </c>
      <c r="F12" s="912">
        <f t="shared" ref="F12:J12" si="3">+E12+1</f>
        <v>2027</v>
      </c>
      <c r="G12" s="912">
        <f t="shared" si="3"/>
        <v>2028</v>
      </c>
      <c r="H12" s="912">
        <f t="shared" si="3"/>
        <v>2029</v>
      </c>
      <c r="I12" s="912">
        <f t="shared" si="3"/>
        <v>2030</v>
      </c>
      <c r="J12" s="912">
        <f t="shared" si="3"/>
        <v>2031</v>
      </c>
    </row>
    <row r="13" spans="1:10">
      <c r="B13" s="477" t="s">
        <v>102</v>
      </c>
      <c r="C13" s="654">
        <f>+'4.1 Program Budget - 2024-2027'!V141</f>
        <v>8898</v>
      </c>
      <c r="D13" s="654">
        <f>+'4.1 Program Budget - 2024-2027'!AN141</f>
        <v>7540</v>
      </c>
      <c r="E13" s="654">
        <f>+'4.1 Program Budget - 2024-2027'!BF141</f>
        <v>8540</v>
      </c>
      <c r="F13" s="654">
        <f>+'4.1 Program Budget - 2024-2027'!BX141</f>
        <v>8740</v>
      </c>
      <c r="G13" s="654">
        <f>'4.2 Program Budget 2028-2031'!I38</f>
        <v>2488</v>
      </c>
      <c r="H13" s="654">
        <f>'4.2 Program Budget 2028-2031'!T38</f>
        <v>1538</v>
      </c>
      <c r="I13" s="654">
        <f>'4.2 Program Budget 2028-2031'!AE38</f>
        <v>1871</v>
      </c>
      <c r="J13" s="654">
        <f>'4.2 Program Budget 2028-2031'!AP38</f>
        <v>8204</v>
      </c>
    </row>
    <row r="14" spans="1:10">
      <c r="B14" s="477" t="s">
        <v>103</v>
      </c>
      <c r="C14" s="654">
        <f>+'7.3 PA PY budget_savings'!C71</f>
        <v>8898</v>
      </c>
      <c r="D14" s="654">
        <f>+'7.3 PA PY budget_savings'!I71</f>
        <v>7540</v>
      </c>
      <c r="E14" s="654">
        <f>+'7.3 PA PY budget_savings'!O71</f>
        <v>8540</v>
      </c>
      <c r="F14" s="654">
        <f>+'7.3 PA PY budget_savings'!U71</f>
        <v>8740</v>
      </c>
      <c r="G14" s="654">
        <f>+'7.3 PA PY budget_savings'!AA71</f>
        <v>2488</v>
      </c>
      <c r="H14" s="654">
        <f>+'7.3 PA PY budget_savings'!AG71</f>
        <v>1538</v>
      </c>
      <c r="I14" s="654">
        <f>+'7.3 PA PY budget_savings'!AM71</f>
        <v>1871</v>
      </c>
      <c r="J14" s="654">
        <f>+'7.3 PA PY budget_savings'!AS71</f>
        <v>8204</v>
      </c>
    </row>
    <row r="15" spans="1:10">
      <c r="B15" s="655" t="s">
        <v>100</v>
      </c>
      <c r="C15" s="656">
        <f t="shared" ref="C15:J15" si="4">+C13-C14</f>
        <v>0</v>
      </c>
      <c r="D15" s="656">
        <f t="shared" si="4"/>
        <v>0</v>
      </c>
      <c r="E15" s="656">
        <f t="shared" si="4"/>
        <v>0</v>
      </c>
      <c r="F15" s="656">
        <f t="shared" si="4"/>
        <v>0</v>
      </c>
      <c r="G15" s="656">
        <f t="shared" si="4"/>
        <v>0</v>
      </c>
      <c r="H15" s="656">
        <f t="shared" si="4"/>
        <v>0</v>
      </c>
      <c r="I15" s="656">
        <f t="shared" si="4"/>
        <v>0</v>
      </c>
      <c r="J15" s="656">
        <f t="shared" si="4"/>
        <v>0</v>
      </c>
    </row>
    <row r="16" spans="1:10">
      <c r="C16" s="650"/>
      <c r="D16" s="650"/>
    </row>
    <row r="17" spans="2:34">
      <c r="C17" s="1097" t="str">
        <f>LEFT(B2,4)</f>
        <v>2024</v>
      </c>
      <c r="D17" s="1097"/>
      <c r="E17" s="1097"/>
      <c r="F17" s="1097"/>
      <c r="G17" s="1096">
        <f>+C17+1</f>
        <v>2025</v>
      </c>
      <c r="H17" s="1096"/>
      <c r="I17" s="1096"/>
      <c r="J17" s="1096"/>
      <c r="K17" s="1096">
        <f>+G17+1</f>
        <v>2026</v>
      </c>
      <c r="L17" s="1096"/>
      <c r="M17" s="1096"/>
      <c r="N17" s="1096"/>
      <c r="O17" s="1096">
        <f>+K17+1</f>
        <v>2027</v>
      </c>
      <c r="P17" s="1096"/>
      <c r="Q17" s="1096"/>
      <c r="R17" s="1096"/>
      <c r="S17" s="1096">
        <f>+O17+1</f>
        <v>2028</v>
      </c>
      <c r="T17" s="1096"/>
      <c r="U17" s="1096"/>
      <c r="V17" s="1096"/>
      <c r="W17" s="1096">
        <f>+S17+1</f>
        <v>2029</v>
      </c>
      <c r="X17" s="1096"/>
      <c r="Y17" s="1096"/>
      <c r="Z17" s="1096"/>
      <c r="AA17" s="1096">
        <f>+W17+1</f>
        <v>2030</v>
      </c>
      <c r="AB17" s="1096"/>
      <c r="AC17" s="1096"/>
      <c r="AD17" s="1096"/>
      <c r="AE17" s="1096">
        <f>+AA17+1</f>
        <v>2031</v>
      </c>
      <c r="AF17" s="1096"/>
      <c r="AG17" s="1096"/>
      <c r="AH17" s="1096"/>
    </row>
    <row r="18" spans="2:34">
      <c r="B18" s="462" t="s">
        <v>104</v>
      </c>
      <c r="C18" s="911" t="s">
        <v>105</v>
      </c>
      <c r="D18" s="911" t="s">
        <v>106</v>
      </c>
      <c r="E18" s="912" t="s">
        <v>107</v>
      </c>
      <c r="F18" s="912" t="s">
        <v>108</v>
      </c>
      <c r="G18" s="911" t="s">
        <v>105</v>
      </c>
      <c r="H18" s="911" t="s">
        <v>106</v>
      </c>
      <c r="I18" s="912" t="s">
        <v>107</v>
      </c>
      <c r="J18" s="912" t="s">
        <v>108</v>
      </c>
      <c r="K18" s="911" t="s">
        <v>105</v>
      </c>
      <c r="L18" s="911" t="s">
        <v>106</v>
      </c>
      <c r="M18" s="912" t="s">
        <v>107</v>
      </c>
      <c r="N18" s="912" t="s">
        <v>108</v>
      </c>
      <c r="O18" s="911" t="s">
        <v>105</v>
      </c>
      <c r="P18" s="911" t="s">
        <v>106</v>
      </c>
      <c r="Q18" s="912" t="s">
        <v>107</v>
      </c>
      <c r="R18" s="912" t="s">
        <v>108</v>
      </c>
      <c r="S18" s="911" t="s">
        <v>105</v>
      </c>
      <c r="T18" s="911" t="s">
        <v>106</v>
      </c>
      <c r="U18" s="912" t="s">
        <v>107</v>
      </c>
      <c r="V18" s="912" t="s">
        <v>108</v>
      </c>
      <c r="W18" s="911" t="s">
        <v>105</v>
      </c>
      <c r="X18" s="911" t="s">
        <v>106</v>
      </c>
      <c r="Y18" s="912" t="s">
        <v>107</v>
      </c>
      <c r="Z18" s="912" t="s">
        <v>108</v>
      </c>
      <c r="AA18" s="911" t="s">
        <v>105</v>
      </c>
      <c r="AB18" s="911" t="s">
        <v>106</v>
      </c>
      <c r="AC18" s="912" t="s">
        <v>107</v>
      </c>
      <c r="AD18" s="912" t="s">
        <v>108</v>
      </c>
      <c r="AE18" s="911" t="s">
        <v>105</v>
      </c>
      <c r="AF18" s="911" t="s">
        <v>106</v>
      </c>
      <c r="AG18" s="912" t="s">
        <v>107</v>
      </c>
      <c r="AH18" s="912" t="s">
        <v>108</v>
      </c>
    </row>
    <row r="19" spans="2:34">
      <c r="B19" t="s">
        <v>109</v>
      </c>
      <c r="C19" s="654">
        <f>+'4.1 Program Budget - 2024-2027'!O141</f>
        <v>2266</v>
      </c>
      <c r="D19" s="654">
        <f>+'4.1 Program Budget - 2024-2027'!P141+'4.1 Program Budget - 2024-2027'!S154</f>
        <v>383</v>
      </c>
      <c r="E19" s="654">
        <f>+'4.1 Program Budget - 2024-2027'!Q141</f>
        <v>2000</v>
      </c>
      <c r="F19" s="654">
        <f>+'4.1 Program Budget - 2024-2027'!R141</f>
        <v>4230</v>
      </c>
      <c r="G19" s="654">
        <f>+'4.1 Program Budget - 2024-2027'!AG141</f>
        <v>650</v>
      </c>
      <c r="H19" s="654">
        <f>+'4.1 Program Budget - 2024-2027'!AH141+'4.1 Program Budget - 2024-2027'!AK154</f>
        <v>255</v>
      </c>
      <c r="I19" s="654">
        <f>+'4.1 Program Budget - 2024-2027'!AI141</f>
        <v>1900</v>
      </c>
      <c r="J19" s="654">
        <f>+'4.1 Program Budget - 2024-2027'!AJ141</f>
        <v>4735</v>
      </c>
      <c r="K19" s="654">
        <f>+'4.1 Program Budget - 2024-2027'!AY141</f>
        <v>1650</v>
      </c>
      <c r="L19" s="654">
        <f>+'4.1 Program Budget - 2024-2027'!AZ141+'4.1 Program Budget - 2024-2027'!BC154</f>
        <v>255</v>
      </c>
      <c r="M19" s="654">
        <f>+'4.1 Program Budget - 2024-2027'!BA141</f>
        <v>1900</v>
      </c>
      <c r="N19" s="654">
        <f>+'4.1 Program Budget - 2024-2027'!BB141</f>
        <v>4735</v>
      </c>
      <c r="O19" s="654">
        <f>+'4.1 Program Budget - 2024-2027'!BQ141</f>
        <v>1850</v>
      </c>
      <c r="P19" s="654">
        <f>+'4.1 Program Budget - 2024-2027'!BR141+'4.1 Program Budget - 2024-2027'!BU154</f>
        <v>255</v>
      </c>
      <c r="Q19" s="654">
        <f>+'4.1 Program Budget - 2024-2027'!BS141</f>
        <v>1900</v>
      </c>
      <c r="R19" s="654">
        <f>+'4.1 Program Budget - 2024-2027'!BT141</f>
        <v>4735</v>
      </c>
      <c r="S19" s="659"/>
      <c r="T19" s="659"/>
      <c r="U19" s="659"/>
      <c r="V19" s="659"/>
      <c r="W19" s="659"/>
      <c r="X19" s="659"/>
      <c r="Y19" s="659"/>
      <c r="Z19" s="659"/>
      <c r="AA19" s="659"/>
      <c r="AB19" s="659"/>
      <c r="AC19" s="659"/>
      <c r="AD19" s="659"/>
      <c r="AE19" s="659"/>
      <c r="AF19" s="659"/>
      <c r="AG19" s="659"/>
      <c r="AH19" s="659"/>
    </row>
    <row r="20" spans="2:34">
      <c r="B20" t="s">
        <v>110</v>
      </c>
      <c r="C20" s="654">
        <f>+SUM('8 Cap &amp; Target'!G12:G14)</f>
        <v>2266</v>
      </c>
      <c r="D20" s="654">
        <f>SUM('8 Cap &amp; Target'!G18:G19)</f>
        <v>383</v>
      </c>
      <c r="E20" s="654">
        <f>+SUM('8 Cap &amp; Target'!G25:G27)</f>
        <v>2000</v>
      </c>
      <c r="F20" s="654">
        <f>+'8 Cap &amp; Target'!G23</f>
        <v>4230</v>
      </c>
      <c r="G20" s="654">
        <f>+SUM('8 Cap &amp; Target'!M12:M14)</f>
        <v>650</v>
      </c>
      <c r="H20" s="654">
        <f>+SUM('8 Cap &amp; Target'!M18:M19)</f>
        <v>255</v>
      </c>
      <c r="I20" s="654">
        <f>+SUM('8 Cap &amp; Target'!M25:M27)</f>
        <v>1900</v>
      </c>
      <c r="J20" s="654">
        <f>+'8 Cap &amp; Target'!M23</f>
        <v>4735</v>
      </c>
      <c r="K20" s="654">
        <f>+SUM('8 Cap &amp; Target'!S12:S14)</f>
        <v>1650</v>
      </c>
      <c r="L20" s="654">
        <f>+SUM('8 Cap &amp; Target'!S18:S19)</f>
        <v>255</v>
      </c>
      <c r="M20" s="654">
        <f>+SUM('8 Cap &amp; Target'!S25:S27)</f>
        <v>1900</v>
      </c>
      <c r="N20" s="654">
        <f>+'8 Cap &amp; Target'!S23</f>
        <v>4735</v>
      </c>
      <c r="O20" s="654">
        <f>+SUM('8 Cap &amp; Target'!Y12:Y14)</f>
        <v>1850</v>
      </c>
      <c r="P20" s="654">
        <f>+SUM('8 Cap &amp; Target'!Y18:Y19)</f>
        <v>255</v>
      </c>
      <c r="Q20" s="654">
        <f>+SUM('8 Cap &amp; Target'!Y25:Y27)</f>
        <v>1900</v>
      </c>
      <c r="R20" s="654">
        <f>+'8 Cap &amp; Target'!Y23</f>
        <v>4735</v>
      </c>
      <c r="S20" s="659"/>
      <c r="T20" s="659"/>
      <c r="U20" s="659"/>
      <c r="V20" s="659"/>
      <c r="W20" s="659"/>
      <c r="X20" s="659"/>
      <c r="Y20" s="659"/>
      <c r="Z20" s="659"/>
      <c r="AA20" s="659"/>
      <c r="AB20" s="659"/>
      <c r="AC20" s="659"/>
      <c r="AD20" s="659"/>
      <c r="AE20" s="659"/>
      <c r="AF20" s="659"/>
      <c r="AG20" s="659"/>
      <c r="AH20" s="659"/>
    </row>
    <row r="21" spans="2:34">
      <c r="B21" s="655" t="s">
        <v>100</v>
      </c>
      <c r="C21" s="656">
        <f>+C19-C20</f>
        <v>0</v>
      </c>
      <c r="D21" s="656">
        <f t="shared" ref="D21:J21" si="5">+D19-D20</f>
        <v>0</v>
      </c>
      <c r="E21" s="656">
        <f t="shared" si="5"/>
        <v>0</v>
      </c>
      <c r="F21" s="656">
        <f t="shared" si="5"/>
        <v>0</v>
      </c>
      <c r="G21" s="656">
        <f t="shared" si="5"/>
        <v>0</v>
      </c>
      <c r="H21" s="656">
        <f t="shared" si="5"/>
        <v>0</v>
      </c>
      <c r="I21" s="656">
        <f t="shared" si="5"/>
        <v>0</v>
      </c>
      <c r="J21" s="656">
        <f t="shared" si="5"/>
        <v>0</v>
      </c>
      <c r="K21" s="656">
        <f>+K19-K20</f>
        <v>0</v>
      </c>
      <c r="L21" s="656">
        <f t="shared" ref="L21:N21" si="6">+L19-L20</f>
        <v>0</v>
      </c>
      <c r="M21" s="656">
        <f t="shared" si="6"/>
        <v>0</v>
      </c>
      <c r="N21" s="656">
        <f t="shared" si="6"/>
        <v>0</v>
      </c>
      <c r="O21" s="656">
        <f>+O19-O20</f>
        <v>0</v>
      </c>
      <c r="P21" s="656">
        <f t="shared" ref="P21:R21" si="7">+P19-P20</f>
        <v>0</v>
      </c>
      <c r="Q21" s="656">
        <f t="shared" si="7"/>
        <v>0</v>
      </c>
      <c r="R21" s="656">
        <f t="shared" si="7"/>
        <v>0</v>
      </c>
      <c r="S21" s="656">
        <f>+S19-S20</f>
        <v>0</v>
      </c>
      <c r="T21" s="656">
        <f t="shared" ref="T21:V21" si="8">+T19-T20</f>
        <v>0</v>
      </c>
      <c r="U21" s="656">
        <f t="shared" si="8"/>
        <v>0</v>
      </c>
      <c r="V21" s="656">
        <f t="shared" si="8"/>
        <v>0</v>
      </c>
      <c r="W21" s="656">
        <f>+W19-W20</f>
        <v>0</v>
      </c>
      <c r="X21" s="656">
        <f t="shared" ref="X21:Z21" si="9">+X19-X20</f>
        <v>0</v>
      </c>
      <c r="Y21" s="656">
        <f t="shared" si="9"/>
        <v>0</v>
      </c>
      <c r="Z21" s="656">
        <f t="shared" si="9"/>
        <v>0</v>
      </c>
      <c r="AA21" s="656">
        <f>+AA19-AA20</f>
        <v>0</v>
      </c>
      <c r="AB21" s="656">
        <f t="shared" ref="AB21:AD21" si="10">+AB19-AB20</f>
        <v>0</v>
      </c>
      <c r="AC21" s="656">
        <f t="shared" si="10"/>
        <v>0</v>
      </c>
      <c r="AD21" s="656">
        <f t="shared" si="10"/>
        <v>0</v>
      </c>
      <c r="AE21" s="656">
        <f>+AE19-AE20</f>
        <v>0</v>
      </c>
      <c r="AF21" s="656">
        <f t="shared" ref="AF21:AH21" si="11">+AF19-AF20</f>
        <v>0</v>
      </c>
      <c r="AG21" s="656">
        <f t="shared" si="11"/>
        <v>0</v>
      </c>
      <c r="AH21" s="656">
        <f t="shared" si="11"/>
        <v>0</v>
      </c>
    </row>
    <row r="22" spans="2:34">
      <c r="B22" t="s">
        <v>111</v>
      </c>
      <c r="C22" s="659"/>
      <c r="D22" s="659"/>
      <c r="E22" s="660"/>
      <c r="F22" s="658">
        <f>+'9 Portfolio Summary'!H18</f>
        <v>4230</v>
      </c>
      <c r="G22" s="660"/>
      <c r="H22" s="660"/>
      <c r="I22" s="660"/>
      <c r="J22" s="658">
        <f>+'9 Portfolio Summary'!L18</f>
        <v>4735</v>
      </c>
      <c r="K22" s="659"/>
      <c r="L22" s="659"/>
      <c r="M22" s="660"/>
      <c r="N22" s="658">
        <f>+'9 Portfolio Summary'!P18</f>
        <v>4735</v>
      </c>
      <c r="O22" s="659"/>
      <c r="P22" s="659"/>
      <c r="Q22" s="660"/>
      <c r="R22" s="658">
        <f>+'9 Portfolio Summary'!T18</f>
        <v>4735</v>
      </c>
      <c r="S22" s="659"/>
      <c r="T22" s="659"/>
      <c r="U22" s="660"/>
      <c r="V22" s="887"/>
      <c r="W22" s="659"/>
      <c r="X22" s="659"/>
      <c r="Y22" s="660"/>
      <c r="Z22" s="887"/>
      <c r="AA22" s="659"/>
      <c r="AB22" s="659"/>
      <c r="AC22" s="660"/>
      <c r="AD22" s="887"/>
      <c r="AE22" s="659"/>
      <c r="AF22" s="659"/>
      <c r="AG22" s="660"/>
      <c r="AH22" s="887"/>
    </row>
    <row r="23" spans="2:34">
      <c r="B23" s="655" t="s">
        <v>100</v>
      </c>
      <c r="C23" s="650"/>
      <c r="D23" s="650"/>
      <c r="F23" s="656">
        <f>+F19-F22</f>
        <v>0</v>
      </c>
      <c r="J23" s="656">
        <f>+J19-J22</f>
        <v>0</v>
      </c>
      <c r="K23" s="650"/>
      <c r="L23" s="650"/>
      <c r="N23" s="656">
        <f>+N19-N22</f>
        <v>0</v>
      </c>
      <c r="O23" s="650"/>
      <c r="P23" s="650"/>
      <c r="R23" s="656">
        <f>+R19-R22</f>
        <v>0</v>
      </c>
      <c r="S23" s="650"/>
      <c r="T23" s="650"/>
      <c r="V23" s="656">
        <f>+V19-V22</f>
        <v>0</v>
      </c>
      <c r="W23" s="650"/>
      <c r="X23" s="650"/>
      <c r="Z23" s="656">
        <f>+Z19-Z22</f>
        <v>0</v>
      </c>
      <c r="AA23" s="650"/>
      <c r="AB23" s="650"/>
      <c r="AD23" s="656">
        <f>+AD19-AD22</f>
        <v>0</v>
      </c>
      <c r="AE23" s="650"/>
      <c r="AF23" s="650"/>
      <c r="AH23" s="656">
        <f>+AH19-AH22</f>
        <v>0</v>
      </c>
    </row>
    <row r="24" spans="2:34">
      <c r="C24" s="650"/>
      <c r="D24" s="650"/>
      <c r="F24" s="656"/>
      <c r="J24" s="656"/>
    </row>
    <row r="25" spans="2:34">
      <c r="C25" s="1098" t="str">
        <f>LEFT(B2,4)</f>
        <v>2024</v>
      </c>
      <c r="D25" s="1098"/>
      <c r="E25" s="1098"/>
      <c r="F25" s="1098"/>
      <c r="G25" s="1098"/>
      <c r="H25" s="1098"/>
      <c r="I25" s="1098"/>
      <c r="J25" s="1098"/>
      <c r="K25" s="1098"/>
      <c r="L25" s="1098"/>
      <c r="M25" s="1098"/>
    </row>
    <row r="26" spans="2:34" ht="31.2">
      <c r="B26" s="462" t="s">
        <v>112</v>
      </c>
      <c r="C26" s="786" t="s">
        <v>17</v>
      </c>
      <c r="D26" s="786" t="s">
        <v>22</v>
      </c>
      <c r="E26" s="786" t="s">
        <v>25</v>
      </c>
      <c r="F26" s="786" t="s">
        <v>27</v>
      </c>
      <c r="G26" s="786" t="s">
        <v>30</v>
      </c>
      <c r="H26" s="787" t="s">
        <v>29</v>
      </c>
      <c r="I26" s="787" t="s">
        <v>28</v>
      </c>
      <c r="J26" s="787" t="s">
        <v>32</v>
      </c>
      <c r="K26" s="787" t="s">
        <v>34</v>
      </c>
      <c r="L26" s="787" t="s">
        <v>113</v>
      </c>
      <c r="M26" s="786" t="s">
        <v>36</v>
      </c>
    </row>
    <row r="27" spans="2:34">
      <c r="B27" s="477" t="s">
        <v>114</v>
      </c>
      <c r="C27" s="788">
        <f>'7.3 PA PY budget_savings'!C49</f>
        <v>1830</v>
      </c>
      <c r="D27" s="788">
        <f>'7.3 PA PY budget_savings'!C50</f>
        <v>700</v>
      </c>
      <c r="E27" s="788">
        <f>'7.3 PA PY budget_savings'!C51</f>
        <v>4500</v>
      </c>
      <c r="F27" s="788">
        <f>'7.3 PA PY budget_savings'!C52</f>
        <v>0</v>
      </c>
      <c r="G27" s="788">
        <f>'7.3 PA PY budget_savings'!C54</f>
        <v>0</v>
      </c>
      <c r="H27" s="788">
        <f>'7.3 PA PY budget_savings'!C53</f>
        <v>0</v>
      </c>
      <c r="I27" s="788">
        <f>'7.3 PA PY budget_savings'!C68</f>
        <v>1849</v>
      </c>
      <c r="J27" s="788">
        <f>'7.3 PA PY budget_savings'!C55</f>
        <v>0</v>
      </c>
      <c r="K27" s="788">
        <f>'7.3 PA PY budget_savings'!C56</f>
        <v>0</v>
      </c>
      <c r="L27" s="788">
        <f>SUM(H27:K27)</f>
        <v>1849</v>
      </c>
      <c r="M27" s="788">
        <f>'7.3 PA PY budget_savings'!C57</f>
        <v>0</v>
      </c>
    </row>
    <row r="28" spans="2:34">
      <c r="B28" s="477" t="s">
        <v>115</v>
      </c>
      <c r="C28" s="788">
        <f>'9 Portfolio Summary'!I8</f>
        <v>480</v>
      </c>
      <c r="D28" s="788">
        <f>+'9 Portfolio Summary'!I9</f>
        <v>250</v>
      </c>
      <c r="E28" s="788">
        <f>+'9 Portfolio Summary'!I10</f>
        <v>3500</v>
      </c>
      <c r="F28" s="788">
        <f>+'9 Portfolio Summary'!I11</f>
        <v>0</v>
      </c>
      <c r="G28" s="788">
        <f>+'9 Portfolio Summary'!I12</f>
        <v>4649</v>
      </c>
      <c r="H28" s="790"/>
      <c r="I28" s="790"/>
      <c r="J28" s="790"/>
      <c r="K28" s="790"/>
      <c r="L28" s="788">
        <f>'9 Portfolio Summary'!I13</f>
        <v>0</v>
      </c>
      <c r="M28" s="788">
        <f>'9 Portfolio Summary'!I17</f>
        <v>0</v>
      </c>
    </row>
    <row r="29" spans="2:34">
      <c r="B29" s="888" t="s">
        <v>100</v>
      </c>
      <c r="C29" s="656">
        <f>+C27-C28</f>
        <v>1350</v>
      </c>
      <c r="D29" s="656">
        <f t="shared" ref="D29:G29" si="12">+D27-D28</f>
        <v>450</v>
      </c>
      <c r="E29" s="656">
        <f t="shared" si="12"/>
        <v>1000</v>
      </c>
      <c r="F29" s="656">
        <f t="shared" si="12"/>
        <v>0</v>
      </c>
      <c r="G29" s="656">
        <f t="shared" si="12"/>
        <v>-4649</v>
      </c>
      <c r="H29" s="656"/>
      <c r="I29" s="656"/>
      <c r="J29" s="656"/>
      <c r="L29" s="656">
        <f>+L27-L28</f>
        <v>1849</v>
      </c>
      <c r="M29" s="656">
        <f>+M27-M28</f>
        <v>0</v>
      </c>
    </row>
    <row r="30" spans="2:34">
      <c r="B30" s="477"/>
    </row>
    <row r="31" spans="2:34">
      <c r="B31" s="477"/>
      <c r="C31" s="1098">
        <f>+C25+1</f>
        <v>2025</v>
      </c>
      <c r="D31" s="1098"/>
      <c r="E31" s="1098"/>
      <c r="F31" s="1098"/>
      <c r="G31" s="1098"/>
      <c r="H31" s="1098"/>
      <c r="I31" s="1098"/>
      <c r="J31" s="1098"/>
      <c r="K31" s="1098"/>
      <c r="L31" s="1098"/>
      <c r="M31" s="1098"/>
    </row>
    <row r="32" spans="2:34" ht="31.2">
      <c r="B32" s="477"/>
      <c r="C32" s="786" t="s">
        <v>17</v>
      </c>
      <c r="D32" s="786" t="s">
        <v>22</v>
      </c>
      <c r="E32" s="786" t="s">
        <v>25</v>
      </c>
      <c r="F32" s="786" t="s">
        <v>27</v>
      </c>
      <c r="G32" s="786" t="s">
        <v>30</v>
      </c>
      <c r="H32" s="787" t="s">
        <v>29</v>
      </c>
      <c r="I32" s="787" t="s">
        <v>28</v>
      </c>
      <c r="J32" s="787" t="s">
        <v>32</v>
      </c>
      <c r="K32" s="787" t="s">
        <v>34</v>
      </c>
      <c r="L32" s="787" t="s">
        <v>113</v>
      </c>
      <c r="M32" s="786" t="s">
        <v>36</v>
      </c>
    </row>
    <row r="33" spans="2:13">
      <c r="B33" s="477" t="str">
        <f>+B27</f>
        <v>Tab 7 - PA Portfolio Budget by Function</v>
      </c>
      <c r="C33" s="788">
        <f>+'7.3 PA PY budget_savings'!I49</f>
        <v>2236</v>
      </c>
      <c r="D33" s="788">
        <f>+'7.3 PA PY budget_savings'!I50</f>
        <v>802</v>
      </c>
      <c r="E33" s="788">
        <f>+'7.3 PA PY budget_savings'!I51</f>
        <v>4502</v>
      </c>
      <c r="F33" s="788">
        <f>+'7.3 PA PY budget_savings'!I52</f>
        <v>0</v>
      </c>
      <c r="G33" s="788">
        <f>+'7.3 PA PY budget_savings'!I54</f>
        <v>0</v>
      </c>
      <c r="H33" s="788">
        <f>+'7.3 PA PY budget_savings'!I53</f>
        <v>0</v>
      </c>
      <c r="I33" s="788">
        <f>+'7.3 PA PY budget_savings'!I68</f>
        <v>0</v>
      </c>
      <c r="J33" s="788">
        <f>+'7.3 PA PY budget_savings'!I55</f>
        <v>0</v>
      </c>
      <c r="K33" s="788">
        <f>+'7.3 PA PY budget_savings'!I56</f>
        <v>0</v>
      </c>
      <c r="L33" s="788">
        <f>SUM(H33:K33)</f>
        <v>0</v>
      </c>
      <c r="M33" s="788">
        <f>+'7.3 PA PY budget_savings'!I57</f>
        <v>0</v>
      </c>
    </row>
    <row r="34" spans="2:13">
      <c r="B34" s="477" t="str">
        <f>+B28</f>
        <v>Tab 9 - PA Portfolio Budget by Function</v>
      </c>
      <c r="C34" s="788">
        <f>+'9 Portfolio Summary'!M8</f>
        <v>883</v>
      </c>
      <c r="D34" s="788">
        <f>+'9 Portfolio Summary'!M9</f>
        <v>351</v>
      </c>
      <c r="E34" s="788">
        <f>+'9 Portfolio Summary'!M10</f>
        <v>3501</v>
      </c>
      <c r="F34" s="788">
        <f>+'9 Portfolio Summary'!M11</f>
        <v>0</v>
      </c>
      <c r="G34" s="788">
        <f>+'9 Portfolio Summary'!M12</f>
        <v>0</v>
      </c>
      <c r="H34" s="790"/>
      <c r="I34" s="790"/>
      <c r="J34" s="790"/>
      <c r="K34" s="790"/>
      <c r="L34" s="788">
        <f>+'9 Portfolio Summary'!M13</f>
        <v>2805</v>
      </c>
      <c r="M34" s="788">
        <f>'9 Portfolio Summary'!M17</f>
        <v>0</v>
      </c>
    </row>
    <row r="35" spans="2:13">
      <c r="B35" s="888" t="s">
        <v>100</v>
      </c>
      <c r="C35" s="656">
        <f>+C33-C34</f>
        <v>1353</v>
      </c>
      <c r="D35" s="656">
        <f t="shared" ref="D35:G35" si="13">+D33-D34</f>
        <v>451</v>
      </c>
      <c r="E35" s="656">
        <f t="shared" si="13"/>
        <v>1001</v>
      </c>
      <c r="F35" s="656">
        <f t="shared" si="13"/>
        <v>0</v>
      </c>
      <c r="G35" s="656">
        <f t="shared" si="13"/>
        <v>0</v>
      </c>
      <c r="H35" s="656"/>
      <c r="I35" s="656"/>
      <c r="J35" s="656"/>
      <c r="L35" s="656">
        <f>+L33-L34</f>
        <v>-2805</v>
      </c>
      <c r="M35" s="656">
        <f>+M33-M34</f>
        <v>0</v>
      </c>
    </row>
    <row r="36" spans="2:13">
      <c r="B36" s="477"/>
    </row>
    <row r="37" spans="2:13">
      <c r="B37" s="477"/>
      <c r="C37" s="1098">
        <f>+C31+1</f>
        <v>2026</v>
      </c>
      <c r="D37" s="1098"/>
      <c r="E37" s="1098"/>
      <c r="F37" s="1098"/>
      <c r="G37" s="1098"/>
      <c r="H37" s="1098"/>
      <c r="I37" s="1098"/>
      <c r="J37" s="1098"/>
      <c r="K37" s="1098"/>
      <c r="L37" s="1098"/>
      <c r="M37" s="1098"/>
    </row>
    <row r="38" spans="2:13" ht="31.2">
      <c r="B38" s="477"/>
      <c r="C38" s="786" t="s">
        <v>17</v>
      </c>
      <c r="D38" s="786" t="s">
        <v>22</v>
      </c>
      <c r="E38" s="786" t="s">
        <v>25</v>
      </c>
      <c r="F38" s="786" t="s">
        <v>27</v>
      </c>
      <c r="G38" s="786" t="s">
        <v>30</v>
      </c>
      <c r="H38" s="787" t="s">
        <v>29</v>
      </c>
      <c r="I38" s="787" t="s">
        <v>28</v>
      </c>
      <c r="J38" s="787" t="s">
        <v>32</v>
      </c>
      <c r="K38" s="787" t="s">
        <v>34</v>
      </c>
      <c r="L38" s="787" t="s">
        <v>113</v>
      </c>
      <c r="M38" s="786" t="s">
        <v>36</v>
      </c>
    </row>
    <row r="39" spans="2:13">
      <c r="B39" s="477" t="str">
        <f>+B33</f>
        <v>Tab 7 - PA Portfolio Budget by Function</v>
      </c>
      <c r="C39" s="791">
        <f>'7.3 PA PY budget_savings'!O49</f>
        <v>3236</v>
      </c>
      <c r="D39" s="791">
        <f>'7.3 PA PY budget_savings'!O50</f>
        <v>802</v>
      </c>
      <c r="E39" s="791">
        <f>'7.3 PA PY budget_savings'!O51</f>
        <v>4502</v>
      </c>
      <c r="F39" s="791">
        <f>'7.3 PA PY budget_savings'!O52</f>
        <v>0</v>
      </c>
      <c r="G39" s="791">
        <f>'7.3 PA PY budget_savings'!O54</f>
        <v>0</v>
      </c>
      <c r="H39" s="791">
        <f>'7.3 PA PY budget_savings'!O53</f>
        <v>0</v>
      </c>
      <c r="I39" s="789">
        <f>'7.3 PA PY budget_savings'!O68</f>
        <v>0</v>
      </c>
      <c r="J39" s="791">
        <f>'7.3 PA PY budget_savings'!O55</f>
        <v>0</v>
      </c>
      <c r="K39" s="791">
        <f>'7.3 PA PY budget_savings'!O56</f>
        <v>0</v>
      </c>
      <c r="L39" s="791">
        <f>SUM(H39:K39)</f>
        <v>0</v>
      </c>
      <c r="M39" s="791">
        <f>'7.3 PA PY budget_savings'!O57</f>
        <v>0</v>
      </c>
    </row>
    <row r="40" spans="2:13">
      <c r="B40" s="477" t="str">
        <f>+B34</f>
        <v>Tab 9 - PA Portfolio Budget by Function</v>
      </c>
      <c r="C40" s="788">
        <f>+'9 Portfolio Summary'!Q8</f>
        <v>883</v>
      </c>
      <c r="D40" s="788">
        <f>+'9 Portfolio Summary'!Q9</f>
        <v>351</v>
      </c>
      <c r="E40" s="788">
        <f>+'9 Portfolio Summary'!Q10</f>
        <v>3501</v>
      </c>
      <c r="F40" s="788">
        <f>+'9 Portfolio Summary'!Q11</f>
        <v>0</v>
      </c>
      <c r="G40" s="788">
        <f>+'9 Portfolio Summary'!Q12</f>
        <v>0</v>
      </c>
      <c r="H40" s="790"/>
      <c r="I40" s="790"/>
      <c r="J40" s="790"/>
      <c r="K40" s="790"/>
      <c r="L40" s="788">
        <f>+'9 Portfolio Summary'!Q13</f>
        <v>3805</v>
      </c>
      <c r="M40" s="788">
        <f>'9 Portfolio Summary'!Q17</f>
        <v>0</v>
      </c>
    </row>
    <row r="41" spans="2:13">
      <c r="B41" s="888" t="s">
        <v>100</v>
      </c>
      <c r="C41" s="656">
        <f>+C39-C40</f>
        <v>2353</v>
      </c>
      <c r="D41" s="656">
        <f t="shared" ref="D41:G41" si="14">+D39-D40</f>
        <v>451</v>
      </c>
      <c r="E41" s="656">
        <f t="shared" si="14"/>
        <v>1001</v>
      </c>
      <c r="F41" s="656">
        <f t="shared" si="14"/>
        <v>0</v>
      </c>
      <c r="G41" s="656">
        <f t="shared" si="14"/>
        <v>0</v>
      </c>
      <c r="H41" s="656"/>
      <c r="I41" s="656"/>
      <c r="J41" s="656"/>
      <c r="L41" s="656">
        <f>+L39-L40</f>
        <v>-3805</v>
      </c>
      <c r="M41" s="656">
        <f>+M39-M40</f>
        <v>0</v>
      </c>
    </row>
    <row r="42" spans="2:13">
      <c r="B42" s="888"/>
      <c r="C42" s="656"/>
      <c r="D42" s="656"/>
      <c r="E42" s="656"/>
      <c r="F42" s="656"/>
      <c r="G42" s="656"/>
      <c r="H42" s="656"/>
      <c r="I42" s="656"/>
      <c r="J42" s="656"/>
      <c r="L42" s="656"/>
      <c r="M42" s="656"/>
    </row>
    <row r="43" spans="2:13">
      <c r="B43" s="477"/>
      <c r="C43" s="1098">
        <f>+C37+1</f>
        <v>2027</v>
      </c>
      <c r="D43" s="1098"/>
      <c r="E43" s="1098"/>
      <c r="F43" s="1098"/>
      <c r="G43" s="1098"/>
      <c r="H43" s="1098"/>
      <c r="I43" s="1098"/>
      <c r="J43" s="1098"/>
      <c r="K43" s="1098"/>
      <c r="L43" s="1098"/>
      <c r="M43" s="1098"/>
    </row>
    <row r="44" spans="2:13" ht="31.2">
      <c r="B44" s="477"/>
      <c r="C44" s="786" t="s">
        <v>17</v>
      </c>
      <c r="D44" s="786" t="s">
        <v>22</v>
      </c>
      <c r="E44" s="786" t="s">
        <v>25</v>
      </c>
      <c r="F44" s="786" t="s">
        <v>27</v>
      </c>
      <c r="G44" s="786" t="s">
        <v>30</v>
      </c>
      <c r="H44" s="787" t="s">
        <v>29</v>
      </c>
      <c r="I44" s="787" t="s">
        <v>28</v>
      </c>
      <c r="J44" s="787" t="s">
        <v>32</v>
      </c>
      <c r="K44" s="787" t="s">
        <v>34</v>
      </c>
      <c r="L44" s="787" t="s">
        <v>113</v>
      </c>
      <c r="M44" s="786" t="s">
        <v>36</v>
      </c>
    </row>
    <row r="45" spans="2:13">
      <c r="B45" s="477" t="str">
        <f>+B39</f>
        <v>Tab 7 - PA Portfolio Budget by Function</v>
      </c>
      <c r="C45" s="791">
        <f>'7.3 PA PY budget_savings'!U49</f>
        <v>2836</v>
      </c>
      <c r="D45" s="791">
        <f>'7.3 PA PY budget_savings'!U50</f>
        <v>1402</v>
      </c>
      <c r="E45" s="791">
        <f>'7.3 PA PY budget_savings'!U51</f>
        <v>4502</v>
      </c>
      <c r="F45" s="791">
        <f>'7.3 PA PY budget_savings'!U52</f>
        <v>0</v>
      </c>
      <c r="G45" s="791">
        <f>'7.3 PA PY budget_savings'!U54</f>
        <v>0</v>
      </c>
      <c r="H45" s="791">
        <f>'7.3 PA PY budget_savings'!U53</f>
        <v>0</v>
      </c>
      <c r="I45" s="789">
        <f>'7.3 PA PY budget_savings'!U68</f>
        <v>0</v>
      </c>
      <c r="J45" s="791">
        <f>'7.3 PA PY budget_savings'!U55</f>
        <v>0</v>
      </c>
      <c r="K45" s="791">
        <f>'7.3 PA PY budget_savings'!U56</f>
        <v>0</v>
      </c>
      <c r="L45" s="788">
        <f>SUM(H45:K45)</f>
        <v>0</v>
      </c>
      <c r="M45" s="791">
        <f>'7.3 PA PY budget_savings'!U57</f>
        <v>0</v>
      </c>
    </row>
    <row r="46" spans="2:13">
      <c r="B46" s="477" t="str">
        <f>+B40</f>
        <v>Tab 9 - PA Portfolio Budget by Function</v>
      </c>
      <c r="C46" s="788">
        <f>+'9 Portfolio Summary'!U8</f>
        <v>883</v>
      </c>
      <c r="D46" s="788">
        <f>+'9 Portfolio Summary'!U9</f>
        <v>351</v>
      </c>
      <c r="E46" s="788">
        <f>+'9 Portfolio Summary'!U10</f>
        <v>3501</v>
      </c>
      <c r="F46" s="788">
        <f>+'9 Portfolio Summary'!U11</f>
        <v>0</v>
      </c>
      <c r="G46" s="788">
        <f>+'9 Portfolio Summary'!U12</f>
        <v>0</v>
      </c>
      <c r="H46" s="790"/>
      <c r="I46" s="790"/>
      <c r="J46" s="790"/>
      <c r="K46" s="790"/>
      <c r="L46" s="788">
        <f>+'9 Portfolio Summary'!U13</f>
        <v>4005</v>
      </c>
      <c r="M46" s="788">
        <f>'9 Portfolio Summary'!U17</f>
        <v>0</v>
      </c>
    </row>
    <row r="47" spans="2:13">
      <c r="B47" s="888" t="s">
        <v>100</v>
      </c>
      <c r="C47" s="656">
        <f>+C45-C46</f>
        <v>1953</v>
      </c>
      <c r="D47" s="656">
        <f t="shared" ref="D47:G47" si="15">+D45-D46</f>
        <v>1051</v>
      </c>
      <c r="E47" s="656">
        <f t="shared" si="15"/>
        <v>1001</v>
      </c>
      <c r="F47" s="656">
        <f t="shared" si="15"/>
        <v>0</v>
      </c>
      <c r="G47" s="656">
        <f t="shared" si="15"/>
        <v>0</v>
      </c>
      <c r="H47" s="656"/>
      <c r="I47" s="656"/>
      <c r="J47" s="656"/>
      <c r="L47" s="656">
        <f>+L45-L46</f>
        <v>-4005</v>
      </c>
      <c r="M47" s="656">
        <f>+M45-M46</f>
        <v>0</v>
      </c>
    </row>
    <row r="48" spans="2:13">
      <c r="B48" s="888"/>
      <c r="C48" s="656"/>
      <c r="D48" s="656"/>
      <c r="E48" s="656"/>
      <c r="F48" s="656"/>
      <c r="G48" s="656"/>
      <c r="H48" s="656"/>
      <c r="I48" s="656"/>
      <c r="J48" s="656"/>
      <c r="L48" s="656"/>
      <c r="M48" s="656"/>
    </row>
  </sheetData>
  <mergeCells count="12">
    <mergeCell ref="C37:M37"/>
    <mergeCell ref="C43:M43"/>
    <mergeCell ref="C25:M25"/>
    <mergeCell ref="C31:M31"/>
    <mergeCell ref="W17:Z17"/>
    <mergeCell ref="AA17:AD17"/>
    <mergeCell ref="AE17:AH17"/>
    <mergeCell ref="C17:F17"/>
    <mergeCell ref="G17:J17"/>
    <mergeCell ref="K17:N17"/>
    <mergeCell ref="O17:R17"/>
    <mergeCell ref="S17:V17"/>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8"/>
  <sheetViews>
    <sheetView zoomScaleNormal="100" zoomScaleSheetLayoutView="100" zoomScalePageLayoutView="70" workbookViewId="0">
      <selection activeCell="C10" sqref="C10"/>
    </sheetView>
  </sheetViews>
  <sheetFormatPr defaultColWidth="9.59765625" defaultRowHeight="15.6"/>
  <cols>
    <col min="1" max="1" width="15.09765625" style="1" customWidth="1"/>
    <col min="2" max="2" width="40" style="1" bestFit="1" customWidth="1"/>
    <col min="3" max="3" width="23.5" style="30" customWidth="1"/>
    <col min="4" max="4" width="21.59765625" style="31" customWidth="1"/>
    <col min="5" max="5" width="18.5" style="32" bestFit="1" customWidth="1"/>
    <col min="6" max="6" width="15.59765625" style="32" bestFit="1" customWidth="1"/>
    <col min="7" max="7" width="31.59765625" style="1" customWidth="1"/>
    <col min="8" max="8" width="15.5" style="1" customWidth="1"/>
    <col min="9" max="9" width="39.59765625" style="1" customWidth="1"/>
    <col min="10" max="10" width="9.59765625" style="1" customWidth="1"/>
    <col min="11" max="11" width="24.09765625" style="1" customWidth="1"/>
    <col min="12" max="16384" width="9.59765625" style="1"/>
  </cols>
  <sheetData>
    <row r="1" spans="1:8">
      <c r="A1" s="29" t="s">
        <v>96</v>
      </c>
      <c r="B1" s="476" t="str">
        <f>PA_NAME</f>
        <v>San Diego Gas &amp; Electric Co</v>
      </c>
      <c r="G1" s="39"/>
      <c r="H1" s="39"/>
    </row>
    <row r="2" spans="1:8">
      <c r="A2" s="29" t="s">
        <v>97</v>
      </c>
      <c r="B2" s="476" t="str">
        <f>RPT_YEAR</f>
        <v>2024-2031</v>
      </c>
      <c r="G2" s="39"/>
      <c r="H2" s="39"/>
    </row>
    <row r="3" spans="1:8" s="39" customFormat="1">
      <c r="A3" s="7" t="s">
        <v>116</v>
      </c>
      <c r="C3" s="30"/>
      <c r="D3" s="31"/>
      <c r="E3" s="32"/>
      <c r="F3" s="32"/>
    </row>
    <row r="4" spans="1:8" ht="16.2" thickBot="1">
      <c r="A4" s="38"/>
      <c r="B4" s="39"/>
      <c r="G4" s="39"/>
      <c r="H4" s="39"/>
    </row>
    <row r="5" spans="1:8">
      <c r="A5" s="39"/>
      <c r="B5" s="1099" t="s">
        <v>117</v>
      </c>
      <c r="C5" s="1100"/>
      <c r="D5" s="1100"/>
      <c r="E5" s="1100"/>
      <c r="F5" s="1101"/>
      <c r="G5" s="39"/>
      <c r="H5" s="39"/>
    </row>
    <row r="6" spans="1:8" s="2" customFormat="1" ht="46.8">
      <c r="B6" s="47"/>
      <c r="C6" s="464" t="s">
        <v>118</v>
      </c>
      <c r="D6" s="465" t="s">
        <v>119</v>
      </c>
      <c r="E6" s="466" t="s">
        <v>120</v>
      </c>
      <c r="F6" s="467" t="s">
        <v>121</v>
      </c>
    </row>
    <row r="7" spans="1:8" s="2" customFormat="1">
      <c r="B7" s="47" t="s">
        <v>122</v>
      </c>
      <c r="C7" s="468"/>
      <c r="D7" s="469"/>
      <c r="E7" s="470"/>
      <c r="F7" s="471"/>
    </row>
    <row r="8" spans="1:8">
      <c r="A8" s="39"/>
      <c r="B8" s="48">
        <v>2021</v>
      </c>
      <c r="C8" s="527"/>
      <c r="D8" s="528"/>
      <c r="E8" s="529"/>
      <c r="F8" s="530"/>
      <c r="G8" s="3"/>
      <c r="H8" s="3"/>
    </row>
    <row r="9" spans="1:8" s="39" customFormat="1">
      <c r="B9" s="472">
        <v>2022</v>
      </c>
      <c r="C9" s="527"/>
      <c r="D9" s="528"/>
      <c r="E9" s="529"/>
      <c r="F9" s="530"/>
      <c r="G9" s="3"/>
      <c r="H9" s="3"/>
    </row>
    <row r="10" spans="1:8" s="39" customFormat="1">
      <c r="B10" s="472">
        <v>2023</v>
      </c>
      <c r="C10" s="527"/>
      <c r="D10" s="528"/>
      <c r="E10" s="529"/>
      <c r="F10" s="530"/>
      <c r="G10" s="3"/>
      <c r="H10" s="3"/>
    </row>
    <row r="11" spans="1:8" s="39" customFormat="1">
      <c r="B11" s="48">
        <v>2024</v>
      </c>
      <c r="C11" s="527"/>
      <c r="D11" s="528"/>
      <c r="E11" s="529"/>
      <c r="F11" s="530"/>
      <c r="G11" s="3"/>
      <c r="H11" s="3"/>
    </row>
    <row r="12" spans="1:8" s="39" customFormat="1">
      <c r="B12" s="472">
        <v>2025</v>
      </c>
      <c r="C12" s="527"/>
      <c r="D12" s="528"/>
      <c r="E12" s="529"/>
      <c r="F12" s="530"/>
      <c r="G12" s="3"/>
      <c r="H12" s="3"/>
    </row>
    <row r="13" spans="1:8" s="39" customFormat="1">
      <c r="B13" s="472">
        <v>2026</v>
      </c>
      <c r="C13" s="527"/>
      <c r="D13" s="528"/>
      <c r="E13" s="529"/>
      <c r="F13" s="530"/>
      <c r="G13" s="3"/>
      <c r="H13" s="3"/>
    </row>
    <row r="14" spans="1:8" s="39" customFormat="1">
      <c r="B14" s="48">
        <v>2027</v>
      </c>
      <c r="C14" s="527"/>
      <c r="D14" s="528"/>
      <c r="E14" s="529"/>
      <c r="F14" s="530"/>
      <c r="G14" s="3"/>
      <c r="H14" s="3"/>
    </row>
    <row r="15" spans="1:8" s="39" customFormat="1">
      <c r="B15" s="472">
        <v>2028</v>
      </c>
      <c r="C15" s="527"/>
      <c r="D15" s="528"/>
      <c r="E15" s="529"/>
      <c r="F15" s="530"/>
      <c r="G15" s="3"/>
      <c r="H15" s="3"/>
    </row>
    <row r="16" spans="1:8" s="39" customFormat="1">
      <c r="B16" s="472">
        <v>2029</v>
      </c>
      <c r="C16" s="527"/>
      <c r="D16" s="528"/>
      <c r="E16" s="529"/>
      <c r="F16" s="530"/>
      <c r="G16" s="3"/>
      <c r="H16" s="3"/>
    </row>
    <row r="17" spans="1:8" s="39" customFormat="1">
      <c r="B17" s="48">
        <v>2030</v>
      </c>
      <c r="C17" s="527"/>
      <c r="D17" s="528"/>
      <c r="E17" s="529"/>
      <c r="F17" s="530"/>
      <c r="G17" s="3"/>
      <c r="H17" s="3"/>
    </row>
    <row r="18" spans="1:8" s="39" customFormat="1" ht="16.2" thickBot="1">
      <c r="B18" s="473">
        <v>2031</v>
      </c>
      <c r="C18" s="531"/>
      <c r="D18" s="532"/>
      <c r="E18" s="533"/>
      <c r="F18" s="534"/>
      <c r="G18" s="3"/>
      <c r="H18" s="3"/>
    </row>
    <row r="19" spans="1:8">
      <c r="A19" s="39"/>
      <c r="B19" s="39"/>
      <c r="C19" s="3"/>
      <c r="D19" s="3"/>
      <c r="E19" s="40"/>
      <c r="F19" s="3"/>
      <c r="G19" s="3"/>
      <c r="H19" s="3"/>
    </row>
    <row r="20" spans="1:8">
      <c r="A20" s="39"/>
      <c r="B20" s="3" t="s">
        <v>123</v>
      </c>
      <c r="C20" s="3"/>
      <c r="D20" s="3"/>
      <c r="E20" s="3"/>
      <c r="F20" s="3"/>
      <c r="G20" s="3"/>
      <c r="H20" s="3"/>
    </row>
    <row r="21" spans="1:8">
      <c r="A21" s="39"/>
      <c r="B21" s="3" t="s">
        <v>120</v>
      </c>
      <c r="C21" s="3" t="s">
        <v>124</v>
      </c>
      <c r="D21" s="3"/>
      <c r="E21" s="3"/>
      <c r="F21" s="3"/>
      <c r="G21" s="3"/>
      <c r="H21" s="3"/>
    </row>
    <row r="22" spans="1:8">
      <c r="A22" s="39"/>
      <c r="B22" s="3" t="s">
        <v>121</v>
      </c>
      <c r="C22" s="3" t="s">
        <v>125</v>
      </c>
      <c r="D22" s="3"/>
      <c r="E22" s="3"/>
      <c r="F22" s="33"/>
      <c r="G22" s="4"/>
      <c r="H22" s="39"/>
    </row>
    <row r="23" spans="1:8">
      <c r="A23" s="39"/>
      <c r="B23" s="3"/>
      <c r="C23" s="3"/>
      <c r="D23" s="3"/>
      <c r="E23" s="3"/>
      <c r="F23" s="33"/>
      <c r="G23" s="4"/>
      <c r="H23" s="39"/>
    </row>
    <row r="24" spans="1:8">
      <c r="A24" s="39"/>
      <c r="B24" s="3"/>
      <c r="C24" s="3"/>
      <c r="D24" s="3"/>
      <c r="E24" s="3"/>
      <c r="F24" s="33"/>
      <c r="G24" s="4"/>
      <c r="H24" s="39"/>
    </row>
    <row r="25" spans="1:8">
      <c r="A25" s="39"/>
      <c r="B25" s="5"/>
      <c r="C25" s="34"/>
      <c r="D25" s="35"/>
      <c r="E25" s="36"/>
      <c r="F25" s="37"/>
      <c r="G25" s="4"/>
      <c r="H25" s="39"/>
    </row>
    <row r="29" spans="1:8">
      <c r="A29" s="39"/>
      <c r="B29" s="39"/>
      <c r="D29" s="39"/>
      <c r="G29" s="39"/>
      <c r="H29" s="39"/>
    </row>
    <row r="30" spans="1:8">
      <c r="A30" s="39"/>
      <c r="B30" s="923"/>
      <c r="C30" s="924"/>
      <c r="D30" s="46"/>
      <c r="E30" s="924"/>
      <c r="G30" s="39"/>
      <c r="H30" s="39"/>
    </row>
    <row r="31" spans="1:8">
      <c r="A31" s="39"/>
      <c r="B31" s="923"/>
      <c r="C31" s="924"/>
      <c r="D31" s="45"/>
      <c r="E31" s="924"/>
      <c r="G31" s="39"/>
      <c r="H31" s="39"/>
    </row>
    <row r="32" spans="1:8">
      <c r="A32" s="39"/>
      <c r="B32" s="39"/>
      <c r="C32" s="44"/>
      <c r="D32" s="43"/>
      <c r="E32" s="37"/>
      <c r="G32" s="39"/>
      <c r="H32" s="39"/>
    </row>
    <row r="33" spans="2:7">
      <c r="B33" s="923"/>
      <c r="C33" s="924"/>
      <c r="D33" s="42"/>
      <c r="E33" s="924"/>
      <c r="G33" s="39"/>
    </row>
    <row r="34" spans="2:7">
      <c r="B34" s="925"/>
      <c r="C34" s="924"/>
      <c r="D34" s="41"/>
      <c r="E34" s="37"/>
      <c r="G34" s="39"/>
    </row>
    <row r="35" spans="2:7">
      <c r="B35" s="39"/>
      <c r="C35" s="44"/>
      <c r="D35" s="43"/>
      <c r="E35" s="37"/>
      <c r="G35" s="39"/>
    </row>
    <row r="36" spans="2:7">
      <c r="B36" s="39"/>
      <c r="C36" s="44"/>
      <c r="D36" s="43"/>
      <c r="E36" s="37"/>
      <c r="G36" s="39"/>
    </row>
    <row r="37" spans="2:7">
      <c r="B37" s="39"/>
      <c r="C37" s="44"/>
      <c r="D37" s="43"/>
      <c r="E37" s="37"/>
      <c r="G37" s="39"/>
    </row>
    <row r="38" spans="2:7">
      <c r="B38" s="39"/>
      <c r="C38" s="44"/>
      <c r="D38" s="43"/>
      <c r="E38" s="37"/>
      <c r="G38" s="39"/>
    </row>
  </sheetData>
  <mergeCells count="1">
    <mergeCell ref="B5:F5"/>
  </mergeCell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codeName="Sheet4">
    <pageSetUpPr fitToPage="1"/>
  </sheetPr>
  <dimension ref="A1:AP43"/>
  <sheetViews>
    <sheetView zoomScale="70" zoomScaleNormal="70" zoomScaleSheetLayoutView="70" workbookViewId="0">
      <pane xSplit="2" ySplit="5" topLeftCell="C6" activePane="bottomRight" state="frozen"/>
      <selection pane="topRight" activeCell="B1" sqref="B1"/>
      <selection pane="bottomLeft" activeCell="B1" sqref="B1"/>
      <selection pane="bottomRight" activeCell="D42" sqref="D42"/>
    </sheetView>
  </sheetViews>
  <sheetFormatPr defaultColWidth="9.59765625" defaultRowHeight="15.6"/>
  <cols>
    <col min="1" max="1" width="18.3984375" style="6" customWidth="1"/>
    <col min="2" max="2" width="58.09765625" style="6" customWidth="1"/>
    <col min="3" max="4" width="23.59765625" style="480" customWidth="1"/>
    <col min="5" max="5" width="23.09765625" style="481" customWidth="1"/>
    <col min="6" max="6" width="25.09765625" style="481" customWidth="1"/>
    <col min="7" max="8" width="23.59765625" style="480" customWidth="1"/>
    <col min="9" max="9" width="23.09765625" style="481" customWidth="1"/>
    <col min="10" max="10" width="25.09765625" style="481" customWidth="1"/>
    <col min="11" max="12" width="23.59765625" style="96" customWidth="1"/>
    <col min="13" max="13" width="23.09765625" style="97" customWidth="1"/>
    <col min="14" max="14" width="25.09765625" style="97" customWidth="1"/>
    <col min="15" max="16" width="23.59765625" style="96" customWidth="1"/>
    <col min="17" max="17" width="23.09765625" style="97" customWidth="1"/>
    <col min="18" max="18" width="25.09765625" style="97" customWidth="1"/>
    <col min="19" max="20" width="23.59765625" style="96" customWidth="1"/>
    <col min="21" max="21" width="23.09765625" style="97" customWidth="1"/>
    <col min="22" max="22" width="25.09765625" style="97" customWidth="1"/>
    <col min="23" max="24" width="23.59765625" style="96" customWidth="1"/>
    <col min="25" max="25" width="23.09765625" style="97" customWidth="1"/>
    <col min="26" max="26" width="25.09765625" style="97" customWidth="1"/>
    <col min="27" max="28" width="23.59765625" style="96" customWidth="1"/>
    <col min="29" max="29" width="23.09765625" style="97" customWidth="1"/>
    <col min="30" max="30" width="25.09765625" style="97" customWidth="1"/>
    <col min="31" max="32" width="23.59765625" style="96" customWidth="1"/>
    <col min="33" max="33" width="23.09765625" style="97" customWidth="1"/>
    <col min="34" max="34" width="25.09765625" style="97" customWidth="1"/>
    <col min="35" max="36" width="23.59765625" style="96" customWidth="1"/>
    <col min="37" max="37" width="23.09765625" style="97" customWidth="1"/>
    <col min="38" max="38" width="25.09765625" style="97" customWidth="1"/>
    <col min="39" max="40" width="23.59765625" style="96" customWidth="1"/>
    <col min="41" max="41" width="23.09765625" style="97" customWidth="1"/>
    <col min="42" max="42" width="25.09765625" style="97" customWidth="1"/>
    <col min="43" max="16384" width="9.59765625" style="6"/>
  </cols>
  <sheetData>
    <row r="1" spans="1:42">
      <c r="A1" s="29" t="s">
        <v>96</v>
      </c>
      <c r="B1" s="476" t="str">
        <f>PA_NAME</f>
        <v>San Diego Gas &amp; Electric Co</v>
      </c>
    </row>
    <row r="2" spans="1:42">
      <c r="A2" s="29" t="s">
        <v>97</v>
      </c>
      <c r="B2" s="476" t="str">
        <f>RPT_YEAR</f>
        <v>2024-2031</v>
      </c>
    </row>
    <row r="3" spans="1:42">
      <c r="A3" s="7" t="s">
        <v>116</v>
      </c>
    </row>
    <row r="4" spans="1:42">
      <c r="A4" s="38"/>
      <c r="B4" s="52" t="s">
        <v>126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row>
    <row r="5" spans="1:42" ht="62.4">
      <c r="B5" s="98" t="s">
        <v>127</v>
      </c>
      <c r="C5" s="98" t="s">
        <v>128</v>
      </c>
      <c r="D5" s="98" t="s">
        <v>129</v>
      </c>
      <c r="E5" s="98" t="s">
        <v>130</v>
      </c>
      <c r="F5" s="98" t="s">
        <v>131</v>
      </c>
      <c r="G5" s="98" t="s">
        <v>132</v>
      </c>
      <c r="H5" s="98" t="s">
        <v>133</v>
      </c>
      <c r="I5" s="98" t="s">
        <v>134</v>
      </c>
      <c r="J5" s="98" t="s">
        <v>135</v>
      </c>
      <c r="K5" s="98" t="s">
        <v>136</v>
      </c>
      <c r="L5" s="98" t="s">
        <v>137</v>
      </c>
      <c r="M5" s="98" t="s">
        <v>138</v>
      </c>
      <c r="N5" s="98" t="s">
        <v>139</v>
      </c>
      <c r="O5" s="98" t="s">
        <v>140</v>
      </c>
      <c r="P5" s="98" t="s">
        <v>141</v>
      </c>
      <c r="Q5" s="98" t="s">
        <v>142</v>
      </c>
      <c r="R5" s="98" t="s">
        <v>143</v>
      </c>
      <c r="S5" s="98" t="s">
        <v>144</v>
      </c>
      <c r="T5" s="98" t="s">
        <v>145</v>
      </c>
      <c r="U5" s="98" t="s">
        <v>146</v>
      </c>
      <c r="V5" s="98" t="s">
        <v>147</v>
      </c>
      <c r="W5" s="98" t="s">
        <v>148</v>
      </c>
      <c r="X5" s="98" t="s">
        <v>149</v>
      </c>
      <c r="Y5" s="98" t="s">
        <v>150</v>
      </c>
      <c r="Z5" s="98" t="s">
        <v>151</v>
      </c>
      <c r="AA5" s="98" t="s">
        <v>152</v>
      </c>
      <c r="AB5" s="98" t="s">
        <v>153</v>
      </c>
      <c r="AC5" s="98" t="s">
        <v>154</v>
      </c>
      <c r="AD5" s="98" t="s">
        <v>155</v>
      </c>
      <c r="AE5" s="98" t="s">
        <v>156</v>
      </c>
      <c r="AF5" s="98" t="s">
        <v>157</v>
      </c>
      <c r="AG5" s="98" t="s">
        <v>158</v>
      </c>
      <c r="AH5" s="98" t="s">
        <v>159</v>
      </c>
      <c r="AI5" s="98" t="s">
        <v>160</v>
      </c>
      <c r="AJ5" s="98" t="s">
        <v>161</v>
      </c>
      <c r="AK5" s="98" t="s">
        <v>162</v>
      </c>
      <c r="AL5" s="98" t="s">
        <v>163</v>
      </c>
      <c r="AM5" s="98" t="s">
        <v>164</v>
      </c>
      <c r="AN5" s="98" t="s">
        <v>165</v>
      </c>
      <c r="AO5" s="98" t="s">
        <v>166</v>
      </c>
      <c r="AP5" s="98" t="s">
        <v>167</v>
      </c>
    </row>
    <row r="6" spans="1:42">
      <c r="B6" s="482"/>
      <c r="C6" s="483"/>
      <c r="D6" s="484"/>
      <c r="E6" s="484"/>
      <c r="F6" s="484"/>
      <c r="G6" s="483"/>
      <c r="H6" s="484"/>
      <c r="I6" s="484"/>
      <c r="J6" s="484"/>
      <c r="K6" s="483"/>
      <c r="L6" s="484"/>
      <c r="M6" s="484"/>
      <c r="N6" s="484"/>
      <c r="O6" s="483"/>
      <c r="P6" s="484"/>
      <c r="Q6" s="484"/>
      <c r="R6" s="484"/>
      <c r="S6" s="483"/>
      <c r="T6" s="484"/>
      <c r="U6" s="484"/>
      <c r="V6" s="484"/>
      <c r="W6" s="483"/>
      <c r="X6" s="484"/>
      <c r="Y6" s="484"/>
      <c r="Z6" s="484"/>
      <c r="AA6" s="483"/>
      <c r="AB6" s="484"/>
      <c r="AC6" s="484"/>
      <c r="AD6" s="484"/>
      <c r="AE6" s="483"/>
      <c r="AF6" s="484"/>
      <c r="AG6" s="484"/>
      <c r="AH6" s="484"/>
      <c r="AI6" s="483"/>
      <c r="AJ6" s="484"/>
      <c r="AK6" s="484"/>
      <c r="AL6" s="484"/>
      <c r="AM6" s="483"/>
      <c r="AN6" s="484"/>
      <c r="AO6" s="484"/>
      <c r="AP6" s="484"/>
    </row>
    <row r="7" spans="1:42">
      <c r="B7" s="485"/>
      <c r="C7" s="483"/>
      <c r="D7" s="483"/>
      <c r="E7" s="486"/>
      <c r="F7" s="486"/>
      <c r="G7" s="483"/>
      <c r="H7" s="483"/>
      <c r="I7" s="486"/>
      <c r="J7" s="486"/>
      <c r="K7" s="483"/>
      <c r="L7" s="483"/>
      <c r="M7" s="486"/>
      <c r="N7" s="486"/>
      <c r="O7" s="483"/>
      <c r="P7" s="483"/>
      <c r="Q7" s="486"/>
      <c r="R7" s="486"/>
      <c r="S7" s="483"/>
      <c r="T7" s="483"/>
      <c r="U7" s="486"/>
      <c r="V7" s="486"/>
      <c r="W7" s="483"/>
      <c r="X7" s="483"/>
      <c r="Y7" s="486"/>
      <c r="Z7" s="486"/>
      <c r="AA7" s="483"/>
      <c r="AB7" s="483"/>
      <c r="AC7" s="486"/>
      <c r="AD7" s="486"/>
      <c r="AE7" s="483"/>
      <c r="AF7" s="483"/>
      <c r="AG7" s="486"/>
      <c r="AH7" s="486"/>
      <c r="AI7" s="483"/>
      <c r="AJ7" s="483"/>
      <c r="AK7" s="486"/>
      <c r="AL7" s="486"/>
      <c r="AM7" s="483"/>
      <c r="AN7" s="483"/>
      <c r="AO7" s="486"/>
      <c r="AP7" s="486"/>
    </row>
    <row r="8" spans="1:42">
      <c r="B8" s="485"/>
      <c r="C8" s="483"/>
      <c r="D8" s="483"/>
      <c r="E8" s="486"/>
      <c r="F8" s="486"/>
      <c r="G8" s="483"/>
      <c r="H8" s="483"/>
      <c r="I8" s="486"/>
      <c r="J8" s="486"/>
      <c r="K8" s="483"/>
      <c r="L8" s="483"/>
      <c r="M8" s="486"/>
      <c r="N8" s="486"/>
      <c r="O8" s="483"/>
      <c r="P8" s="483"/>
      <c r="Q8" s="486"/>
      <c r="R8" s="486"/>
      <c r="S8" s="483"/>
      <c r="T8" s="483"/>
      <c r="U8" s="486"/>
      <c r="V8" s="486"/>
      <c r="W8" s="483"/>
      <c r="X8" s="483"/>
      <c r="Y8" s="486"/>
      <c r="Z8" s="486"/>
      <c r="AA8" s="483"/>
      <c r="AB8" s="483"/>
      <c r="AC8" s="486"/>
      <c r="AD8" s="486"/>
      <c r="AE8" s="483"/>
      <c r="AF8" s="483"/>
      <c r="AG8" s="486"/>
      <c r="AH8" s="486"/>
      <c r="AI8" s="483"/>
      <c r="AJ8" s="483"/>
      <c r="AK8" s="486"/>
      <c r="AL8" s="486"/>
      <c r="AM8" s="483"/>
      <c r="AN8" s="483"/>
      <c r="AO8" s="486"/>
      <c r="AP8" s="486"/>
    </row>
    <row r="9" spans="1:42" ht="17.100000000000001" customHeight="1">
      <c r="B9" s="485"/>
      <c r="C9" s="483"/>
      <c r="D9" s="483"/>
      <c r="E9" s="486"/>
      <c r="F9" s="486"/>
      <c r="G9" s="483"/>
      <c r="H9" s="483"/>
      <c r="I9" s="486"/>
      <c r="J9" s="486"/>
      <c r="K9" s="483"/>
      <c r="L9" s="483"/>
      <c r="M9" s="486"/>
      <c r="N9" s="486"/>
      <c r="O9" s="483"/>
      <c r="P9" s="483"/>
      <c r="Q9" s="486"/>
      <c r="R9" s="486"/>
      <c r="S9" s="483"/>
      <c r="T9" s="483"/>
      <c r="U9" s="486"/>
      <c r="V9" s="486"/>
      <c r="W9" s="483"/>
      <c r="X9" s="483"/>
      <c r="Y9" s="486"/>
      <c r="Z9" s="486"/>
      <c r="AA9" s="483"/>
      <c r="AB9" s="483"/>
      <c r="AC9" s="486"/>
      <c r="AD9" s="486"/>
      <c r="AE9" s="483"/>
      <c r="AF9" s="483"/>
      <c r="AG9" s="486"/>
      <c r="AH9" s="486"/>
      <c r="AI9" s="483"/>
      <c r="AJ9" s="483"/>
      <c r="AK9" s="486"/>
      <c r="AL9" s="486"/>
      <c r="AM9" s="483"/>
      <c r="AN9" s="483"/>
      <c r="AO9" s="486"/>
      <c r="AP9" s="486"/>
    </row>
    <row r="10" spans="1:42">
      <c r="B10" s="485"/>
      <c r="C10" s="483"/>
      <c r="D10" s="483"/>
      <c r="E10" s="486"/>
      <c r="F10" s="486"/>
      <c r="G10" s="483"/>
      <c r="H10" s="483"/>
      <c r="I10" s="486"/>
      <c r="J10" s="486"/>
      <c r="K10" s="483"/>
      <c r="L10" s="483"/>
      <c r="M10" s="486"/>
      <c r="N10" s="486"/>
      <c r="O10" s="483"/>
      <c r="P10" s="483"/>
      <c r="Q10" s="486"/>
      <c r="R10" s="486"/>
      <c r="S10" s="483"/>
      <c r="T10" s="483"/>
      <c r="U10" s="486"/>
      <c r="V10" s="486"/>
      <c r="W10" s="483"/>
      <c r="X10" s="483"/>
      <c r="Y10" s="486"/>
      <c r="Z10" s="486"/>
      <c r="AA10" s="483"/>
      <c r="AB10" s="483"/>
      <c r="AC10" s="486"/>
      <c r="AD10" s="486"/>
      <c r="AE10" s="483"/>
      <c r="AF10" s="483"/>
      <c r="AG10" s="486"/>
      <c r="AH10" s="486"/>
      <c r="AI10" s="483"/>
      <c r="AJ10" s="483"/>
      <c r="AK10" s="486"/>
      <c r="AL10" s="486"/>
      <c r="AM10" s="483"/>
      <c r="AN10" s="483"/>
      <c r="AO10" s="486"/>
      <c r="AP10" s="486"/>
    </row>
    <row r="11" spans="1:42" hidden="1">
      <c r="B11" s="485"/>
      <c r="C11" s="484"/>
      <c r="D11" s="483"/>
      <c r="E11" s="486"/>
      <c r="F11" s="487"/>
      <c r="G11" s="484"/>
      <c r="H11" s="483"/>
      <c r="I11" s="486"/>
      <c r="J11" s="487"/>
      <c r="K11" s="484"/>
      <c r="L11" s="483"/>
      <c r="M11" s="486"/>
      <c r="N11" s="487"/>
      <c r="O11" s="484"/>
      <c r="P11" s="483"/>
      <c r="Q11" s="486"/>
      <c r="R11" s="487"/>
      <c r="S11" s="484"/>
      <c r="T11" s="483"/>
      <c r="U11" s="486"/>
      <c r="V11" s="487"/>
      <c r="W11" s="484"/>
      <c r="X11" s="483"/>
      <c r="Y11" s="486"/>
      <c r="Z11" s="487"/>
      <c r="AA11" s="484"/>
      <c r="AB11" s="483"/>
      <c r="AC11" s="486"/>
      <c r="AD11" s="487"/>
      <c r="AE11" s="484"/>
      <c r="AF11" s="483"/>
      <c r="AG11" s="486"/>
      <c r="AH11" s="487"/>
      <c r="AI11" s="484"/>
      <c r="AJ11" s="483"/>
      <c r="AK11" s="486"/>
      <c r="AL11" s="487"/>
      <c r="AM11" s="484"/>
      <c r="AN11" s="483"/>
      <c r="AO11" s="486"/>
      <c r="AP11" s="487"/>
    </row>
    <row r="12" spans="1:42">
      <c r="B12" s="485"/>
      <c r="C12" s="483"/>
      <c r="D12" s="483"/>
      <c r="E12" s="486"/>
      <c r="F12" s="486"/>
      <c r="G12" s="483"/>
      <c r="H12" s="483"/>
      <c r="I12" s="486"/>
      <c r="J12" s="486"/>
      <c r="K12" s="483"/>
      <c r="L12" s="483"/>
      <c r="M12" s="486"/>
      <c r="N12" s="486"/>
      <c r="O12" s="483"/>
      <c r="P12" s="483"/>
      <c r="Q12" s="486"/>
      <c r="R12" s="486"/>
      <c r="S12" s="483"/>
      <c r="T12" s="483"/>
      <c r="U12" s="486"/>
      <c r="V12" s="486"/>
      <c r="W12" s="483"/>
      <c r="X12" s="483"/>
      <c r="Y12" s="486"/>
      <c r="Z12" s="486"/>
      <c r="AA12" s="483"/>
      <c r="AB12" s="483"/>
      <c r="AC12" s="486"/>
      <c r="AD12" s="486"/>
      <c r="AE12" s="483"/>
      <c r="AF12" s="483"/>
      <c r="AG12" s="486"/>
      <c r="AH12" s="486"/>
      <c r="AI12" s="483"/>
      <c r="AJ12" s="483"/>
      <c r="AK12" s="486"/>
      <c r="AL12" s="486"/>
      <c r="AM12" s="483"/>
      <c r="AN12" s="483"/>
      <c r="AO12" s="486"/>
      <c r="AP12" s="486"/>
    </row>
    <row r="13" spans="1:42" s="51" customFormat="1">
      <c r="B13" s="488"/>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row>
    <row r="14" spans="1:42" s="51" customFormat="1">
      <c r="B14" s="482"/>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row>
    <row r="15" spans="1:42" s="51" customFormat="1">
      <c r="B15" s="485"/>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row>
    <row r="16" spans="1:42" s="51" customFormat="1">
      <c r="B16" s="485"/>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row>
    <row r="17" spans="1:42" s="51" customFormat="1">
      <c r="B17" s="485"/>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row>
    <row r="18" spans="1:42" s="51" customFormat="1">
      <c r="B18" s="482"/>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row>
    <row r="19" spans="1:42" s="51" customFormat="1">
      <c r="B19" s="485"/>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row>
    <row r="20" spans="1:42" s="51" customFormat="1">
      <c r="B20" s="488"/>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row>
    <row r="21" spans="1:42" s="51" customFormat="1">
      <c r="B21" s="489"/>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row>
    <row r="22" spans="1:42">
      <c r="A22" s="38"/>
      <c r="B22" s="3" t="s">
        <v>123</v>
      </c>
      <c r="C22" s="99"/>
      <c r="D22" s="99"/>
      <c r="E22" s="100"/>
      <c r="F22" s="99"/>
      <c r="G22" s="99"/>
      <c r="H22" s="99"/>
      <c r="I22" s="100"/>
      <c r="J22" s="99"/>
      <c r="K22" s="99"/>
      <c r="L22" s="99"/>
      <c r="M22" s="100"/>
      <c r="N22" s="99"/>
      <c r="O22" s="99"/>
      <c r="P22" s="99"/>
      <c r="Q22" s="100"/>
      <c r="R22" s="99"/>
      <c r="S22" s="99"/>
      <c r="T22" s="99"/>
      <c r="U22" s="100"/>
      <c r="V22" s="99"/>
      <c r="W22" s="99"/>
      <c r="X22" s="99"/>
      <c r="Y22" s="100"/>
      <c r="Z22" s="99"/>
      <c r="AA22" s="99"/>
      <c r="AB22" s="99"/>
      <c r="AC22" s="100"/>
      <c r="AD22" s="99"/>
      <c r="AE22" s="99"/>
      <c r="AF22" s="99"/>
      <c r="AG22" s="100"/>
      <c r="AH22" s="99"/>
      <c r="AI22" s="99"/>
      <c r="AJ22" s="99"/>
      <c r="AK22" s="100"/>
      <c r="AL22" s="99"/>
      <c r="AM22" s="99"/>
      <c r="AN22" s="99"/>
      <c r="AO22" s="100"/>
      <c r="AP22" s="99"/>
    </row>
    <row r="23" spans="1:42">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row>
    <row r="24" spans="1:42">
      <c r="B24" s="7" t="s">
        <v>168</v>
      </c>
    </row>
    <row r="25" spans="1:42" ht="62.4">
      <c r="B25" s="98" t="s">
        <v>127</v>
      </c>
      <c r="C25" s="98" t="s">
        <v>169</v>
      </c>
      <c r="D25" s="98" t="s">
        <v>170</v>
      </c>
      <c r="E25" s="98" t="s">
        <v>1778</v>
      </c>
      <c r="F25" s="98" t="s">
        <v>1779</v>
      </c>
      <c r="G25" s="98" t="s">
        <v>171</v>
      </c>
      <c r="H25" s="98" t="s">
        <v>172</v>
      </c>
      <c r="I25" s="98" t="s">
        <v>1780</v>
      </c>
      <c r="J25" s="98" t="s">
        <v>1781</v>
      </c>
      <c r="K25" s="98" t="s">
        <v>173</v>
      </c>
      <c r="L25" s="98" t="s">
        <v>174</v>
      </c>
      <c r="M25" s="98" t="s">
        <v>1782</v>
      </c>
      <c r="N25" s="98" t="s">
        <v>1783</v>
      </c>
      <c r="O25" s="98" t="s">
        <v>175</v>
      </c>
      <c r="P25" s="98" t="s">
        <v>176</v>
      </c>
      <c r="Q25" s="98" t="s">
        <v>1784</v>
      </c>
      <c r="R25" s="98" t="s">
        <v>1785</v>
      </c>
      <c r="S25" s="98" t="s">
        <v>177</v>
      </c>
      <c r="T25" s="98" t="s">
        <v>178</v>
      </c>
      <c r="U25" s="98" t="s">
        <v>1786</v>
      </c>
      <c r="V25" s="98" t="s">
        <v>1787</v>
      </c>
      <c r="W25" s="98" t="s">
        <v>179</v>
      </c>
      <c r="X25" s="98" t="s">
        <v>180</v>
      </c>
      <c r="Y25" s="98" t="s">
        <v>1788</v>
      </c>
      <c r="Z25" s="98" t="s">
        <v>1789</v>
      </c>
      <c r="AA25" s="98" t="s">
        <v>181</v>
      </c>
      <c r="AB25" s="98" t="s">
        <v>182</v>
      </c>
      <c r="AC25" s="98" t="s">
        <v>1790</v>
      </c>
      <c r="AD25" s="98" t="s">
        <v>1791</v>
      </c>
      <c r="AE25" s="98" t="s">
        <v>183</v>
      </c>
      <c r="AF25" s="98" t="s">
        <v>184</v>
      </c>
      <c r="AG25" s="98" t="s">
        <v>1792</v>
      </c>
      <c r="AH25" s="98" t="s">
        <v>1793</v>
      </c>
      <c r="AI25" s="98" t="s">
        <v>185</v>
      </c>
      <c r="AJ25" s="98" t="s">
        <v>186</v>
      </c>
      <c r="AK25" s="98" t="s">
        <v>1794</v>
      </c>
      <c r="AL25" s="98" t="s">
        <v>1795</v>
      </c>
      <c r="AM25" s="98" t="s">
        <v>187</v>
      </c>
      <c r="AN25" s="98" t="s">
        <v>188</v>
      </c>
      <c r="AO25" s="98" t="s">
        <v>1796</v>
      </c>
      <c r="AP25" s="98" t="s">
        <v>1797</v>
      </c>
    </row>
    <row r="26" spans="1:42">
      <c r="B26" s="490"/>
      <c r="C26" s="491"/>
      <c r="D26" s="491"/>
      <c r="E26" s="492"/>
      <c r="F26" s="493"/>
      <c r="G26" s="491"/>
      <c r="H26" s="491"/>
      <c r="I26" s="492"/>
      <c r="J26" s="493"/>
      <c r="K26" s="491"/>
      <c r="L26" s="491"/>
      <c r="M26" s="492"/>
      <c r="N26" s="493"/>
      <c r="O26" s="491"/>
      <c r="P26" s="491"/>
      <c r="Q26" s="492"/>
      <c r="R26" s="493"/>
      <c r="S26" s="491"/>
      <c r="T26" s="491"/>
      <c r="U26" s="492"/>
      <c r="V26" s="493"/>
      <c r="W26" s="491"/>
      <c r="X26" s="491"/>
      <c r="Y26" s="492"/>
      <c r="Z26" s="493"/>
      <c r="AA26" s="491"/>
      <c r="AB26" s="491"/>
      <c r="AC26" s="492"/>
      <c r="AD26" s="493"/>
      <c r="AE26" s="491"/>
      <c r="AF26" s="491"/>
      <c r="AG26" s="492"/>
      <c r="AH26" s="493"/>
      <c r="AI26" s="491"/>
      <c r="AJ26" s="491"/>
      <c r="AK26" s="492"/>
      <c r="AL26" s="493"/>
      <c r="AM26" s="491"/>
      <c r="AN26" s="491"/>
      <c r="AO26" s="492"/>
      <c r="AP26" s="493"/>
    </row>
    <row r="27" spans="1:42">
      <c r="B27" s="490"/>
      <c r="C27" s="491"/>
      <c r="D27" s="491"/>
      <c r="E27" s="492"/>
      <c r="F27" s="493"/>
      <c r="G27" s="491"/>
      <c r="H27" s="491"/>
      <c r="I27" s="492"/>
      <c r="J27" s="493"/>
      <c r="K27" s="491"/>
      <c r="L27" s="491"/>
      <c r="M27" s="492"/>
      <c r="N27" s="493"/>
      <c r="O27" s="491"/>
      <c r="P27" s="491"/>
      <c r="Q27" s="492"/>
      <c r="R27" s="493"/>
      <c r="S27" s="491"/>
      <c r="T27" s="491"/>
      <c r="U27" s="492"/>
      <c r="V27" s="493"/>
      <c r="W27" s="491"/>
      <c r="X27" s="491"/>
      <c r="Y27" s="492"/>
      <c r="Z27" s="493"/>
      <c r="AA27" s="491"/>
      <c r="AB27" s="491"/>
      <c r="AC27" s="492"/>
      <c r="AD27" s="493"/>
      <c r="AE27" s="491"/>
      <c r="AF27" s="491"/>
      <c r="AG27" s="492"/>
      <c r="AH27" s="493"/>
      <c r="AI27" s="491"/>
      <c r="AJ27" s="491"/>
      <c r="AK27" s="492"/>
      <c r="AL27" s="493"/>
      <c r="AM27" s="491"/>
      <c r="AN27" s="491"/>
      <c r="AO27" s="492"/>
      <c r="AP27" s="493"/>
    </row>
    <row r="28" spans="1:42">
      <c r="B28" s="490"/>
      <c r="C28" s="491"/>
      <c r="D28" s="491"/>
      <c r="E28" s="492"/>
      <c r="F28" s="493"/>
      <c r="G28" s="491"/>
      <c r="H28" s="491"/>
      <c r="I28" s="492"/>
      <c r="J28" s="493"/>
      <c r="K28" s="491"/>
      <c r="L28" s="491"/>
      <c r="M28" s="492"/>
      <c r="N28" s="493"/>
      <c r="O28" s="491"/>
      <c r="P28" s="491"/>
      <c r="Q28" s="492"/>
      <c r="R28" s="493"/>
      <c r="S28" s="491"/>
      <c r="T28" s="491"/>
      <c r="U28" s="492"/>
      <c r="V28" s="493"/>
      <c r="W28" s="491"/>
      <c r="X28" s="491"/>
      <c r="Y28" s="492"/>
      <c r="Z28" s="493"/>
      <c r="AA28" s="491"/>
      <c r="AB28" s="491"/>
      <c r="AC28" s="492"/>
      <c r="AD28" s="493"/>
      <c r="AE28" s="491"/>
      <c r="AF28" s="491"/>
      <c r="AG28" s="492"/>
      <c r="AH28" s="493"/>
      <c r="AI28" s="491"/>
      <c r="AJ28" s="491"/>
      <c r="AK28" s="492"/>
      <c r="AL28" s="493"/>
      <c r="AM28" s="491"/>
      <c r="AN28" s="491"/>
      <c r="AO28" s="492"/>
      <c r="AP28" s="493"/>
    </row>
    <row r="29" spans="1:42">
      <c r="B29" s="494"/>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row>
    <row r="30" spans="1:42">
      <c r="B30" s="489"/>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row>
    <row r="31" spans="1:42">
      <c r="B31" s="485"/>
      <c r="C31" s="496"/>
      <c r="D31" s="497"/>
      <c r="E31" s="496"/>
      <c r="F31" s="496"/>
      <c r="G31" s="496"/>
      <c r="H31" s="497"/>
      <c r="I31" s="496"/>
      <c r="J31" s="496"/>
      <c r="K31" s="496"/>
      <c r="L31" s="497"/>
      <c r="M31" s="496"/>
      <c r="N31" s="496"/>
      <c r="O31" s="496"/>
      <c r="P31" s="497"/>
      <c r="Q31" s="496"/>
      <c r="R31" s="496"/>
      <c r="S31" s="496"/>
      <c r="T31" s="497"/>
      <c r="U31" s="496"/>
      <c r="V31" s="496"/>
      <c r="W31" s="496"/>
      <c r="X31" s="497"/>
      <c r="Y31" s="496"/>
      <c r="Z31" s="496"/>
      <c r="AA31" s="496"/>
      <c r="AB31" s="497"/>
      <c r="AC31" s="496"/>
      <c r="AD31" s="496"/>
      <c r="AE31" s="496"/>
      <c r="AF31" s="497"/>
      <c r="AG31" s="496"/>
      <c r="AH31" s="496"/>
      <c r="AI31" s="496"/>
      <c r="AJ31" s="497"/>
      <c r="AK31" s="496"/>
      <c r="AL31" s="496"/>
      <c r="AM31" s="496"/>
      <c r="AN31" s="497"/>
      <c r="AO31" s="496"/>
      <c r="AP31" s="496"/>
    </row>
    <row r="32" spans="1:42">
      <c r="B32" s="485"/>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row>
    <row r="33" spans="2:42">
      <c r="B33" s="485"/>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row>
    <row r="34" spans="2:42">
      <c r="B34" s="485"/>
      <c r="C34" s="496"/>
      <c r="D34" s="497"/>
      <c r="E34" s="496"/>
      <c r="F34" s="496"/>
      <c r="G34" s="496"/>
      <c r="H34" s="497"/>
      <c r="I34" s="496"/>
      <c r="J34" s="496"/>
      <c r="K34" s="496"/>
      <c r="L34" s="497"/>
      <c r="M34" s="496"/>
      <c r="N34" s="496"/>
      <c r="O34" s="496"/>
      <c r="P34" s="497"/>
      <c r="Q34" s="496"/>
      <c r="R34" s="496"/>
      <c r="S34" s="496"/>
      <c r="T34" s="497"/>
      <c r="U34" s="496"/>
      <c r="V34" s="496"/>
      <c r="W34" s="496"/>
      <c r="X34" s="497"/>
      <c r="Y34" s="496"/>
      <c r="Z34" s="496"/>
      <c r="AA34" s="496"/>
      <c r="AB34" s="497"/>
      <c r="AC34" s="496"/>
      <c r="AD34" s="496"/>
      <c r="AE34" s="496"/>
      <c r="AF34" s="497"/>
      <c r="AG34" s="496"/>
      <c r="AH34" s="496"/>
      <c r="AI34" s="496"/>
      <c r="AJ34" s="497"/>
      <c r="AK34" s="496"/>
      <c r="AL34" s="496"/>
      <c r="AM34" s="496"/>
      <c r="AN34" s="497"/>
      <c r="AO34" s="496"/>
      <c r="AP34" s="496"/>
    </row>
    <row r="35" spans="2:42">
      <c r="B35" s="489"/>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row>
    <row r="36" spans="2:42">
      <c r="B36" s="485"/>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row>
    <row r="37" spans="2:42">
      <c r="B37" s="485"/>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row>
    <row r="38" spans="2:42">
      <c r="B38" s="485"/>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row>
    <row r="39" spans="2:42">
      <c r="B39" s="485"/>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row>
    <row r="40" spans="2:42">
      <c r="B40" s="489"/>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row>
    <row r="41" spans="2:42">
      <c r="B41" s="485"/>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row>
    <row r="42" spans="2:42">
      <c r="B42" s="485"/>
      <c r="C42" s="496"/>
      <c r="D42" s="497"/>
      <c r="E42" s="496"/>
      <c r="F42" s="496"/>
      <c r="G42" s="496"/>
      <c r="H42" s="497"/>
      <c r="I42" s="496"/>
      <c r="J42" s="496"/>
      <c r="K42" s="496"/>
      <c r="L42" s="497"/>
      <c r="M42" s="496"/>
      <c r="N42" s="496"/>
      <c r="O42" s="496"/>
      <c r="P42" s="497"/>
      <c r="Q42" s="496"/>
      <c r="R42" s="496"/>
      <c r="S42" s="496"/>
      <c r="T42" s="497"/>
      <c r="U42" s="496"/>
      <c r="V42" s="496"/>
      <c r="W42" s="496"/>
      <c r="X42" s="497"/>
      <c r="Y42" s="496"/>
      <c r="Z42" s="496"/>
      <c r="AA42" s="496"/>
      <c r="AB42" s="497"/>
      <c r="AC42" s="496"/>
      <c r="AD42" s="496"/>
      <c r="AE42" s="496"/>
      <c r="AF42" s="497"/>
      <c r="AG42" s="496"/>
      <c r="AH42" s="496"/>
      <c r="AI42" s="496"/>
      <c r="AJ42" s="497"/>
      <c r="AK42" s="496"/>
      <c r="AL42" s="496"/>
      <c r="AM42" s="496"/>
      <c r="AN42" s="497"/>
      <c r="AO42" s="496"/>
      <c r="AP42" s="496"/>
    </row>
    <row r="43" spans="2:42" s="10" customFormat="1">
      <c r="B43" s="8"/>
      <c r="C43" s="101"/>
      <c r="D43" s="101"/>
      <c r="E43" s="9"/>
      <c r="F43" s="9"/>
      <c r="G43" s="101"/>
      <c r="H43" s="101"/>
      <c r="I43" s="9"/>
      <c r="J43" s="9"/>
      <c r="K43" s="101"/>
      <c r="L43" s="101"/>
      <c r="M43" s="9"/>
      <c r="N43" s="9"/>
      <c r="O43" s="101"/>
      <c r="P43" s="101"/>
      <c r="Q43" s="9"/>
      <c r="R43" s="9"/>
      <c r="S43" s="101"/>
      <c r="T43" s="101"/>
      <c r="U43" s="9"/>
      <c r="V43" s="9"/>
      <c r="W43" s="101"/>
      <c r="X43" s="101"/>
      <c r="Y43" s="9"/>
      <c r="Z43" s="9"/>
      <c r="AA43" s="101"/>
      <c r="AB43" s="101"/>
      <c r="AC43" s="9"/>
      <c r="AD43" s="9"/>
      <c r="AE43" s="101"/>
      <c r="AF43" s="101"/>
      <c r="AG43" s="9"/>
      <c r="AH43" s="9"/>
      <c r="AI43" s="101"/>
      <c r="AJ43" s="101"/>
      <c r="AK43" s="9"/>
      <c r="AL43" s="9"/>
      <c r="AM43" s="101"/>
      <c r="AN43" s="101"/>
      <c r="AO43" s="9"/>
      <c r="AP43" s="9"/>
    </row>
  </sheetData>
  <pageMargins left="0.7" right="0.7" top="0.75" bottom="0.75" header="0.3" footer="0.3"/>
  <pageSetup paperSize="17" scale="50" fitToHeight="0" orientation="landscape"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F204-98F4-472E-93C5-F8D05C509A74}">
  <sheetPr codeName="Sheet5"/>
  <dimension ref="A1:AL32"/>
  <sheetViews>
    <sheetView showGridLines="0" workbookViewId="0">
      <selection activeCell="J14" sqref="J14"/>
    </sheetView>
  </sheetViews>
  <sheetFormatPr defaultColWidth="8.59765625" defaultRowHeight="14.4"/>
  <cols>
    <col min="1" max="2" width="8.59765625" style="778"/>
    <col min="3" max="3" width="18.59765625" style="778" customWidth="1"/>
    <col min="4" max="7" width="13.59765625" style="778" customWidth="1"/>
    <col min="8" max="8" width="14.3984375" style="778" customWidth="1"/>
    <col min="9" max="9" width="8.59765625" style="778"/>
    <col min="10" max="10" width="21.09765625" style="778" customWidth="1"/>
    <col min="11" max="14" width="12.09765625" style="778" customWidth="1"/>
    <col min="15" max="16" width="8.59765625" style="778"/>
    <col min="17" max="17" width="21.09765625" style="778" customWidth="1"/>
    <col min="18" max="21" width="12.09765625" style="778" customWidth="1"/>
    <col min="22" max="16384" width="8.59765625" style="778"/>
  </cols>
  <sheetData>
    <row r="1" spans="1:38" s="209" customFormat="1" ht="15.6">
      <c r="A1" s="29" t="s">
        <v>96</v>
      </c>
      <c r="B1" s="476" t="str">
        <f>PA_NAME</f>
        <v>San Diego Gas &amp; Electric Co</v>
      </c>
      <c r="D1" s="210"/>
      <c r="H1" s="210"/>
      <c r="L1" s="210"/>
      <c r="P1" s="210"/>
      <c r="T1" s="210"/>
      <c r="X1" s="210"/>
      <c r="AB1" s="210"/>
      <c r="AF1" s="210"/>
      <c r="AJ1" s="211"/>
      <c r="AL1" s="212"/>
    </row>
    <row r="2" spans="1:38" s="209" customFormat="1" ht="15.6">
      <c r="A2" s="29" t="s">
        <v>97</v>
      </c>
      <c r="B2" s="476" t="str">
        <f>RPT_YEAR</f>
        <v>2024-2031</v>
      </c>
      <c r="D2" s="210"/>
      <c r="H2" s="210"/>
      <c r="L2" s="210"/>
      <c r="P2" s="210"/>
      <c r="T2" s="210"/>
      <c r="X2" s="210"/>
      <c r="AB2" s="210"/>
      <c r="AF2" s="210"/>
      <c r="AJ2" s="211"/>
      <c r="AL2" s="212"/>
    </row>
    <row r="3" spans="1:38" s="209" customFormat="1" ht="15.6">
      <c r="A3" s="690" t="s">
        <v>189</v>
      </c>
      <c r="B3" s="690"/>
      <c r="C3" s="690"/>
      <c r="D3" s="690"/>
      <c r="H3" s="210"/>
      <c r="L3" s="210"/>
      <c r="P3" s="210"/>
      <c r="T3" s="210"/>
      <c r="X3" s="210"/>
      <c r="AB3" s="210"/>
      <c r="AF3" s="210"/>
      <c r="AJ3" s="211"/>
      <c r="AL3" s="212"/>
    </row>
    <row r="5" spans="1:38">
      <c r="B5" s="1102"/>
      <c r="C5" s="1102"/>
      <c r="D5" s="1102"/>
      <c r="E5" s="1102"/>
      <c r="F5" s="1102"/>
      <c r="G5" s="1102"/>
    </row>
    <row r="6" spans="1:38">
      <c r="B6" s="1103"/>
      <c r="C6" s="1103"/>
      <c r="D6" s="1103"/>
      <c r="E6" s="1103"/>
      <c r="F6" s="1103"/>
      <c r="G6" s="1103"/>
    </row>
    <row r="7" spans="1:38" s="796" customFormat="1" ht="15" thickBot="1">
      <c r="B7" s="916"/>
      <c r="C7" s="916"/>
      <c r="D7" s="916"/>
      <c r="E7" s="916"/>
      <c r="F7" s="916"/>
      <c r="G7" s="916"/>
      <c r="I7" s="916"/>
      <c r="J7" s="916"/>
      <c r="K7" s="916"/>
      <c r="L7" s="916"/>
      <c r="M7" s="916"/>
      <c r="N7" s="916"/>
      <c r="P7" s="916"/>
      <c r="Q7" s="916"/>
      <c r="R7" s="916"/>
      <c r="S7" s="916"/>
      <c r="T7" s="916"/>
      <c r="U7" s="916"/>
    </row>
    <row r="8" spans="1:38" s="796" customFormat="1" ht="29.4" thickBot="1">
      <c r="B8" s="797"/>
      <c r="C8" s="804" t="s">
        <v>190</v>
      </c>
      <c r="D8" s="798" t="s">
        <v>191</v>
      </c>
      <c r="E8" s="798" t="s">
        <v>192</v>
      </c>
      <c r="F8" s="798" t="s">
        <v>193</v>
      </c>
      <c r="G8" s="799" t="s">
        <v>194</v>
      </c>
      <c r="I8" s="797"/>
      <c r="J8" s="792" t="s">
        <v>1875</v>
      </c>
      <c r="K8" s="798" t="s">
        <v>191</v>
      </c>
      <c r="L8" s="798" t="s">
        <v>192</v>
      </c>
      <c r="M8" s="798" t="s">
        <v>193</v>
      </c>
      <c r="N8" s="799" t="s">
        <v>194</v>
      </c>
      <c r="P8" s="797"/>
      <c r="Q8" s="805" t="s">
        <v>195</v>
      </c>
      <c r="R8" s="798" t="s">
        <v>191</v>
      </c>
      <c r="S8" s="798" t="s">
        <v>192</v>
      </c>
      <c r="T8" s="798" t="s">
        <v>193</v>
      </c>
      <c r="U8" s="799" t="s">
        <v>194</v>
      </c>
    </row>
    <row r="9" spans="1:38" s="796" customFormat="1" ht="15.6">
      <c r="B9" s="800">
        <v>2024</v>
      </c>
      <c r="C9" s="807">
        <f>+'7.3 PA PY budget_savings'!C69</f>
        <v>8898</v>
      </c>
      <c r="D9" s="807">
        <f>$C9*E9</f>
        <v>0</v>
      </c>
      <c r="E9" s="793"/>
      <c r="F9" s="807">
        <f t="shared" ref="F9:F16" si="0">$C9*G9</f>
        <v>0</v>
      </c>
      <c r="G9" s="794"/>
      <c r="I9" s="800">
        <v>2024</v>
      </c>
      <c r="J9" s="807">
        <f>+'7.3 PA PY budget_savings'!C71</f>
        <v>8898</v>
      </c>
      <c r="K9" s="807">
        <f>$C9*L9</f>
        <v>0</v>
      </c>
      <c r="L9" s="793"/>
      <c r="M9" s="807">
        <f t="shared" ref="M9:M16" si="1">$C9*N9</f>
        <v>0</v>
      </c>
      <c r="N9" s="794"/>
      <c r="P9" s="800">
        <v>2024</v>
      </c>
      <c r="Q9" s="807">
        <f>+'7.3 PA PY budget_savings'!C88</f>
        <v>8898</v>
      </c>
      <c r="R9" s="807">
        <f>$C9*S9</f>
        <v>0</v>
      </c>
      <c r="S9" s="793"/>
      <c r="T9" s="807">
        <f t="shared" ref="T9:T16" si="2">$C9*U9</f>
        <v>0</v>
      </c>
      <c r="U9" s="794"/>
    </row>
    <row r="10" spans="1:38" s="796" customFormat="1" ht="15.6">
      <c r="B10" s="801">
        <v>2025</v>
      </c>
      <c r="C10" s="851">
        <f>+'7.3 PA PY budget_savings'!I69</f>
        <v>7540</v>
      </c>
      <c r="D10" s="807">
        <f t="shared" ref="D10:D16" si="3">$C10*E10</f>
        <v>0</v>
      </c>
      <c r="E10" s="793"/>
      <c r="F10" s="807">
        <f t="shared" si="0"/>
        <v>0</v>
      </c>
      <c r="G10" s="795"/>
      <c r="I10" s="801">
        <v>2025</v>
      </c>
      <c r="J10" s="851">
        <f>+'7.3 PA PY budget_savings'!I71</f>
        <v>7540</v>
      </c>
      <c r="K10" s="807">
        <f t="shared" ref="K10:K16" si="4">$C10*L10</f>
        <v>0</v>
      </c>
      <c r="L10" s="793"/>
      <c r="M10" s="807">
        <f t="shared" si="1"/>
        <v>0</v>
      </c>
      <c r="N10" s="795"/>
      <c r="P10" s="801">
        <v>2025</v>
      </c>
      <c r="Q10" s="851">
        <f>+'7.3 PA PY budget_savings'!I88</f>
        <v>7540</v>
      </c>
      <c r="R10" s="807">
        <f t="shared" ref="R10:R16" si="5">$C10*S10</f>
        <v>0</v>
      </c>
      <c r="S10" s="793"/>
      <c r="T10" s="807">
        <f t="shared" si="2"/>
        <v>0</v>
      </c>
      <c r="U10" s="795"/>
    </row>
    <row r="11" spans="1:38" s="796" customFormat="1" ht="15.6">
      <c r="B11" s="801">
        <v>2026</v>
      </c>
      <c r="C11" s="851">
        <f>+'7.3 PA PY budget_savings'!O69</f>
        <v>8540</v>
      </c>
      <c r="D11" s="807">
        <f t="shared" si="3"/>
        <v>0</v>
      </c>
      <c r="E11" s="793"/>
      <c r="F11" s="807">
        <f t="shared" si="0"/>
        <v>0</v>
      </c>
      <c r="G11" s="795"/>
      <c r="I11" s="801">
        <v>2026</v>
      </c>
      <c r="J11" s="851">
        <f>+'7.3 PA PY budget_savings'!O71</f>
        <v>8540</v>
      </c>
      <c r="K11" s="807">
        <f t="shared" si="4"/>
        <v>0</v>
      </c>
      <c r="L11" s="793"/>
      <c r="M11" s="807">
        <f t="shared" si="1"/>
        <v>0</v>
      </c>
      <c r="N11" s="795"/>
      <c r="P11" s="801">
        <v>2026</v>
      </c>
      <c r="Q11" s="851">
        <f>+'7.3 PA PY budget_savings'!O88</f>
        <v>8540</v>
      </c>
      <c r="R11" s="807">
        <f t="shared" si="5"/>
        <v>0</v>
      </c>
      <c r="S11" s="793"/>
      <c r="T11" s="807">
        <f t="shared" si="2"/>
        <v>0</v>
      </c>
      <c r="U11" s="795"/>
    </row>
    <row r="12" spans="1:38" s="796" customFormat="1" ht="15.6">
      <c r="B12" s="801">
        <v>2027</v>
      </c>
      <c r="C12" s="851">
        <f>+'7.3 PA PY budget_savings'!U69</f>
        <v>8740</v>
      </c>
      <c r="D12" s="807">
        <f t="shared" si="3"/>
        <v>0</v>
      </c>
      <c r="E12" s="793"/>
      <c r="F12" s="807">
        <f t="shared" si="0"/>
        <v>0</v>
      </c>
      <c r="G12" s="795"/>
      <c r="I12" s="801">
        <v>2027</v>
      </c>
      <c r="J12" s="851">
        <f>+'7.3 PA PY budget_savings'!U71</f>
        <v>8740</v>
      </c>
      <c r="K12" s="807">
        <f t="shared" si="4"/>
        <v>0</v>
      </c>
      <c r="L12" s="793"/>
      <c r="M12" s="807">
        <f t="shared" si="1"/>
        <v>0</v>
      </c>
      <c r="N12" s="795"/>
      <c r="P12" s="801">
        <v>2027</v>
      </c>
      <c r="Q12" s="851">
        <f>+'7.3 PA PY budget_savings'!U88</f>
        <v>8740</v>
      </c>
      <c r="R12" s="807">
        <f t="shared" si="5"/>
        <v>0</v>
      </c>
      <c r="S12" s="793"/>
      <c r="T12" s="807">
        <f t="shared" si="2"/>
        <v>0</v>
      </c>
      <c r="U12" s="795"/>
    </row>
    <row r="13" spans="1:38" s="796" customFormat="1" ht="15.6">
      <c r="B13" s="801">
        <v>2028</v>
      </c>
      <c r="C13" s="851">
        <f>+'7.3 PA PY budget_savings'!AA69</f>
        <v>2488</v>
      </c>
      <c r="D13" s="807">
        <f t="shared" si="3"/>
        <v>0</v>
      </c>
      <c r="E13" s="793"/>
      <c r="F13" s="807">
        <f t="shared" si="0"/>
        <v>0</v>
      </c>
      <c r="G13" s="795"/>
      <c r="I13" s="801">
        <v>2028</v>
      </c>
      <c r="J13" s="851">
        <f>+'7.3 PA PY budget_savings'!AA71</f>
        <v>2488</v>
      </c>
      <c r="K13" s="807">
        <f t="shared" si="4"/>
        <v>0</v>
      </c>
      <c r="L13" s="793"/>
      <c r="M13" s="807">
        <f t="shared" si="1"/>
        <v>0</v>
      </c>
      <c r="N13" s="795"/>
      <c r="P13" s="801">
        <v>2028</v>
      </c>
      <c r="Q13" s="851">
        <f>+'7.3 PA PY budget_savings'!AA88</f>
        <v>2488</v>
      </c>
      <c r="R13" s="807">
        <f t="shared" si="5"/>
        <v>0</v>
      </c>
      <c r="S13" s="793"/>
      <c r="T13" s="807">
        <f t="shared" si="2"/>
        <v>0</v>
      </c>
      <c r="U13" s="795"/>
    </row>
    <row r="14" spans="1:38" s="796" customFormat="1" ht="15.6">
      <c r="B14" s="801">
        <v>2029</v>
      </c>
      <c r="C14" s="851">
        <f>+'7.3 PA PY budget_savings'!AG69</f>
        <v>1538</v>
      </c>
      <c r="D14" s="807">
        <f t="shared" si="3"/>
        <v>0</v>
      </c>
      <c r="E14" s="793"/>
      <c r="F14" s="807">
        <f t="shared" si="0"/>
        <v>0</v>
      </c>
      <c r="G14" s="795"/>
      <c r="I14" s="801">
        <v>2029</v>
      </c>
      <c r="J14" s="851">
        <f>+'7.3 PA PY budget_savings'!AG71</f>
        <v>1538</v>
      </c>
      <c r="K14" s="807">
        <f t="shared" si="4"/>
        <v>0</v>
      </c>
      <c r="L14" s="793"/>
      <c r="M14" s="807">
        <f t="shared" si="1"/>
        <v>0</v>
      </c>
      <c r="N14" s="795"/>
      <c r="P14" s="801">
        <v>2029</v>
      </c>
      <c r="Q14" s="851">
        <f>+'7.3 PA PY budget_savings'!AG88</f>
        <v>1538</v>
      </c>
      <c r="R14" s="807">
        <f t="shared" si="5"/>
        <v>0</v>
      </c>
      <c r="S14" s="793"/>
      <c r="T14" s="807">
        <f t="shared" si="2"/>
        <v>0</v>
      </c>
      <c r="U14" s="795"/>
    </row>
    <row r="15" spans="1:38" s="796" customFormat="1" ht="15.6">
      <c r="B15" s="801">
        <v>2030</v>
      </c>
      <c r="C15" s="851">
        <f>+'7.3 PA PY budget_savings'!AM69</f>
        <v>1871</v>
      </c>
      <c r="D15" s="807">
        <f t="shared" si="3"/>
        <v>0</v>
      </c>
      <c r="E15" s="793"/>
      <c r="F15" s="807">
        <f t="shared" si="0"/>
        <v>0</v>
      </c>
      <c r="G15" s="795"/>
      <c r="I15" s="801">
        <v>2030</v>
      </c>
      <c r="J15" s="851">
        <f>+'7.3 PA PY budget_savings'!AM71</f>
        <v>1871</v>
      </c>
      <c r="K15" s="807">
        <f t="shared" si="4"/>
        <v>0</v>
      </c>
      <c r="L15" s="793"/>
      <c r="M15" s="807">
        <f t="shared" si="1"/>
        <v>0</v>
      </c>
      <c r="N15" s="795"/>
      <c r="P15" s="801">
        <v>2030</v>
      </c>
      <c r="Q15" s="851">
        <f>+'7.3 PA PY budget_savings'!AM88</f>
        <v>1871</v>
      </c>
      <c r="R15" s="807">
        <f t="shared" si="5"/>
        <v>0</v>
      </c>
      <c r="S15" s="793"/>
      <c r="T15" s="807">
        <f t="shared" si="2"/>
        <v>0</v>
      </c>
      <c r="U15" s="795"/>
    </row>
    <row r="16" spans="1:38" s="796" customFormat="1" ht="16.2" thickBot="1">
      <c r="B16" s="801">
        <v>2031</v>
      </c>
      <c r="C16" s="852">
        <f>+'7.3 PA PY budget_savings'!AS69</f>
        <v>8204</v>
      </c>
      <c r="D16" s="807">
        <f t="shared" si="3"/>
        <v>0</v>
      </c>
      <c r="E16" s="793"/>
      <c r="F16" s="807">
        <f t="shared" si="0"/>
        <v>0</v>
      </c>
      <c r="G16" s="795"/>
      <c r="I16" s="801">
        <v>2031</v>
      </c>
      <c r="J16" s="852">
        <f>+'7.3 PA PY budget_savings'!AS71</f>
        <v>8204</v>
      </c>
      <c r="K16" s="807">
        <f t="shared" si="4"/>
        <v>0</v>
      </c>
      <c r="L16" s="793"/>
      <c r="M16" s="807">
        <f t="shared" si="1"/>
        <v>0</v>
      </c>
      <c r="N16" s="795"/>
      <c r="P16" s="801">
        <v>2031</v>
      </c>
      <c r="Q16" s="852">
        <f>+'7.3 PA PY budget_savings'!AS88</f>
        <v>8204</v>
      </c>
      <c r="R16" s="807">
        <f t="shared" si="5"/>
        <v>0</v>
      </c>
      <c r="S16" s="793"/>
      <c r="T16" s="807">
        <f t="shared" si="2"/>
        <v>0</v>
      </c>
      <c r="U16" s="795"/>
    </row>
    <row r="17" spans="2:21" s="796" customFormat="1" ht="15" thickBot="1">
      <c r="B17" s="797" t="s">
        <v>196</v>
      </c>
      <c r="C17" s="806">
        <f>SUM(C9:C16)</f>
        <v>47819</v>
      </c>
      <c r="D17" s="806">
        <f t="shared" ref="D17:F17" si="6">SUM(D9:D16)</f>
        <v>0</v>
      </c>
      <c r="E17" s="802"/>
      <c r="F17" s="806">
        <f t="shared" si="6"/>
        <v>0</v>
      </c>
      <c r="G17" s="803"/>
      <c r="I17" s="797" t="s">
        <v>196</v>
      </c>
      <c r="J17" s="806">
        <f>SUM(J9:J16)</f>
        <v>47819</v>
      </c>
      <c r="K17" s="806">
        <f t="shared" ref="K17" si="7">SUM(K9:K16)</f>
        <v>0</v>
      </c>
      <c r="L17" s="802"/>
      <c r="M17" s="806">
        <f t="shared" ref="M17" si="8">SUM(M9:M16)</f>
        <v>0</v>
      </c>
      <c r="N17" s="803"/>
      <c r="P17" s="797" t="s">
        <v>196</v>
      </c>
      <c r="Q17" s="806">
        <f>SUM(Q9:Q16)</f>
        <v>47819</v>
      </c>
      <c r="R17" s="806">
        <f t="shared" ref="R17" si="9">SUM(R9:R16)</f>
        <v>0</v>
      </c>
      <c r="S17" s="802"/>
      <c r="T17" s="806">
        <f t="shared" ref="T17" si="10">SUM(T9:T16)</f>
        <v>0</v>
      </c>
      <c r="U17" s="803"/>
    </row>
    <row r="18" spans="2:21" s="796" customFormat="1"/>
    <row r="20" spans="2:21">
      <c r="B20" s="1103" t="s">
        <v>197</v>
      </c>
      <c r="C20" s="1103"/>
      <c r="D20" s="1103"/>
      <c r="E20" s="1103"/>
      <c r="F20" s="1103"/>
      <c r="G20" s="1103"/>
    </row>
    <row r="21" spans="2:21" ht="15" thickBot="1">
      <c r="B21" s="913"/>
      <c r="C21" s="913"/>
      <c r="D21" s="913"/>
      <c r="E21" s="913"/>
      <c r="F21" s="913"/>
      <c r="G21" s="913"/>
    </row>
    <row r="22" spans="2:21" ht="15" thickBot="1">
      <c r="B22" s="1104" t="s">
        <v>198</v>
      </c>
      <c r="C22" s="1106" t="s">
        <v>199</v>
      </c>
      <c r="D22" s="1107"/>
      <c r="E22" s="1108" t="s">
        <v>200</v>
      </c>
      <c r="F22" s="1107"/>
      <c r="G22" s="779" t="s">
        <v>201</v>
      </c>
      <c r="H22" s="780" t="s">
        <v>202</v>
      </c>
    </row>
    <row r="23" spans="2:21" ht="15" thickBot="1">
      <c r="B23" s="1105"/>
      <c r="C23" s="781" t="s">
        <v>203</v>
      </c>
      <c r="D23" s="779" t="s">
        <v>204</v>
      </c>
      <c r="E23" s="779" t="s">
        <v>203</v>
      </c>
      <c r="F23" s="779" t="s">
        <v>204</v>
      </c>
      <c r="G23" s="779" t="s">
        <v>203</v>
      </c>
      <c r="H23" s="780" t="s">
        <v>204</v>
      </c>
    </row>
    <row r="24" spans="2:21" ht="15.6">
      <c r="B24" s="782">
        <v>2024</v>
      </c>
      <c r="C24" s="1035"/>
      <c r="D24" s="1035"/>
      <c r="E24" s="1035"/>
      <c r="F24" s="1035"/>
      <c r="G24" s="1035"/>
      <c r="H24" s="1036"/>
    </row>
    <row r="25" spans="2:21" ht="15.6">
      <c r="B25" s="783">
        <v>2025</v>
      </c>
      <c r="C25" s="1037"/>
      <c r="D25" s="1037"/>
      <c r="E25" s="1037"/>
      <c r="F25" s="1037"/>
      <c r="G25" s="1037"/>
      <c r="H25" s="1038"/>
    </row>
    <row r="26" spans="2:21" ht="15.6">
      <c r="B26" s="783">
        <v>2026</v>
      </c>
      <c r="C26" s="1037"/>
      <c r="D26" s="1037"/>
      <c r="E26" s="1037"/>
      <c r="F26" s="1037"/>
      <c r="G26" s="1037"/>
      <c r="H26" s="1038"/>
    </row>
    <row r="27" spans="2:21" ht="15.6">
      <c r="B27" s="783">
        <v>2027</v>
      </c>
      <c r="C27" s="1037"/>
      <c r="D27" s="1037"/>
      <c r="E27" s="1037"/>
      <c r="F27" s="1037"/>
      <c r="G27" s="1037"/>
      <c r="H27" s="1038"/>
    </row>
    <row r="28" spans="2:21" ht="15.6">
      <c r="B28" s="783">
        <v>2028</v>
      </c>
      <c r="C28" s="1037"/>
      <c r="D28" s="1037"/>
      <c r="E28" s="1037"/>
      <c r="F28" s="1037"/>
      <c r="G28" s="1037"/>
      <c r="H28" s="1038"/>
    </row>
    <row r="29" spans="2:21" ht="15.6">
      <c r="B29" s="783">
        <v>2029</v>
      </c>
      <c r="C29" s="1037"/>
      <c r="D29" s="1037"/>
      <c r="E29" s="1037"/>
      <c r="F29" s="1037"/>
      <c r="G29" s="1037"/>
      <c r="H29" s="1038"/>
    </row>
    <row r="30" spans="2:21" ht="15.6">
      <c r="B30" s="783">
        <v>2030</v>
      </c>
      <c r="C30" s="1037"/>
      <c r="D30" s="1037"/>
      <c r="E30" s="1037"/>
      <c r="F30" s="1037"/>
      <c r="G30" s="1037"/>
      <c r="H30" s="1038"/>
    </row>
    <row r="31" spans="2:21" ht="16.2" thickBot="1">
      <c r="B31" s="783">
        <v>2031</v>
      </c>
      <c r="C31" s="1039"/>
      <c r="D31" s="1039"/>
      <c r="E31" s="1037"/>
      <c r="F31" s="1037"/>
      <c r="G31" s="1037"/>
      <c r="H31" s="1038"/>
    </row>
    <row r="32" spans="2:21" ht="15" thickBot="1">
      <c r="B32" s="784" t="s">
        <v>196</v>
      </c>
      <c r="C32" s="1028">
        <f>SUM(C24:C31)</f>
        <v>0</v>
      </c>
      <c r="D32" s="1028"/>
      <c r="E32" s="1028">
        <f t="shared" ref="E32" si="11">SUM(E24:E31)</f>
        <v>0</v>
      </c>
      <c r="F32" s="1028"/>
      <c r="G32" s="1028"/>
      <c r="H32" s="1040">
        <f t="shared" ref="H32" si="12">SUM(H24:H31)</f>
        <v>0</v>
      </c>
    </row>
  </sheetData>
  <mergeCells count="6">
    <mergeCell ref="B5:G5"/>
    <mergeCell ref="B6:G6"/>
    <mergeCell ref="B20:G20"/>
    <mergeCell ref="B22:B23"/>
    <mergeCell ref="C22:D22"/>
    <mergeCell ref="E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codeName="Sheet6">
    <pageSetUpPr fitToPage="1"/>
  </sheetPr>
  <dimension ref="A1:AI74"/>
  <sheetViews>
    <sheetView zoomScale="140" zoomScaleNormal="140" workbookViewId="0">
      <selection activeCell="C60" sqref="C60"/>
    </sheetView>
  </sheetViews>
  <sheetFormatPr defaultColWidth="11.09765625" defaultRowHeight="15.6"/>
  <cols>
    <col min="1" max="1" width="12.09765625" style="109" bestFit="1" customWidth="1"/>
    <col min="2" max="2" width="22.59765625" style="109" customWidth="1"/>
    <col min="3" max="3" width="71.5" style="109" customWidth="1"/>
    <col min="4" max="4" width="13.59765625" style="109" customWidth="1"/>
    <col min="5" max="5" width="16.09765625" style="109" customWidth="1"/>
    <col min="6" max="6" width="14.5" style="109" customWidth="1"/>
    <col min="7" max="7" width="16.09765625" style="109" customWidth="1"/>
    <col min="8" max="8" width="13.59765625" style="109" customWidth="1"/>
    <col min="9" max="9" width="16.09765625" style="109" customWidth="1"/>
    <col min="10" max="10" width="13.59765625" style="109" customWidth="1"/>
    <col min="11" max="11" width="16.09765625" style="109" customWidth="1"/>
    <col min="12" max="12" width="13.59765625" style="109" customWidth="1"/>
    <col min="13" max="13" width="16.09765625" style="109" customWidth="1"/>
    <col min="14" max="14" width="13.59765625" style="109" customWidth="1"/>
    <col min="15" max="15" width="16.09765625" style="109" customWidth="1"/>
    <col min="16" max="16" width="13.59765625" style="109" customWidth="1"/>
    <col min="17" max="17" width="16.09765625" style="109" customWidth="1"/>
    <col min="18" max="18" width="13.59765625" style="109" customWidth="1"/>
    <col min="19" max="19" width="16.09765625" style="109" customWidth="1"/>
    <col min="20" max="20" width="13.59765625" style="109" customWidth="1"/>
    <col min="21" max="21" width="16.09765625" style="109" customWidth="1"/>
    <col min="22" max="22" width="13.59765625" style="109" customWidth="1"/>
    <col min="23" max="23" width="16.09765625" style="109" customWidth="1"/>
    <col min="24" max="16384" width="11.09765625" style="109"/>
  </cols>
  <sheetData>
    <row r="1" spans="1:19">
      <c r="A1" s="29" t="s">
        <v>96</v>
      </c>
      <c r="B1" s="476" t="str">
        <f>PA_NAME</f>
        <v>San Diego Gas &amp; Electric Co</v>
      </c>
      <c r="C1" s="107"/>
      <c r="D1" s="107"/>
      <c r="E1" s="107"/>
      <c r="F1" s="108"/>
      <c r="G1" s="108"/>
      <c r="H1" s="108"/>
    </row>
    <row r="2" spans="1:19">
      <c r="A2" s="29" t="s">
        <v>97</v>
      </c>
      <c r="B2" s="476" t="str">
        <f>RPT_YEAR</f>
        <v>2024-2031</v>
      </c>
      <c r="C2" s="107"/>
      <c r="D2" s="107"/>
      <c r="E2" s="107"/>
      <c r="F2" s="108"/>
      <c r="G2" s="108"/>
      <c r="H2" s="108"/>
    </row>
    <row r="3" spans="1:19">
      <c r="A3" s="366"/>
      <c r="B3" s="107"/>
      <c r="C3" s="107"/>
      <c r="D3" s="107"/>
      <c r="E3" s="107"/>
      <c r="F3" s="108"/>
      <c r="G3" s="108"/>
      <c r="H3" s="108"/>
    </row>
    <row r="4" spans="1:19">
      <c r="A4" s="110" t="s">
        <v>205</v>
      </c>
      <c r="B4" s="107"/>
      <c r="D4" s="107"/>
      <c r="E4" s="107"/>
      <c r="F4" s="108"/>
      <c r="G4" s="108"/>
      <c r="H4" s="108"/>
    </row>
    <row r="5" spans="1:19">
      <c r="A5" s="366"/>
      <c r="B5" s="107"/>
      <c r="C5" s="107"/>
      <c r="D5" s="107"/>
      <c r="E5" s="107"/>
      <c r="F5" s="108"/>
      <c r="G5" s="108"/>
      <c r="H5" s="108"/>
    </row>
    <row r="6" spans="1:19" s="620" customFormat="1" ht="16.2" thickBot="1">
      <c r="A6" s="107"/>
      <c r="B6" s="107"/>
      <c r="C6" s="110" t="s">
        <v>206</v>
      </c>
      <c r="D6" s="1109" t="s">
        <v>207</v>
      </c>
      <c r="E6" s="1110"/>
      <c r="F6" s="1110"/>
      <c r="G6" s="1111"/>
      <c r="H6" s="1109" t="s">
        <v>208</v>
      </c>
      <c r="I6" s="1110"/>
      <c r="J6" s="1110"/>
      <c r="K6" s="1111"/>
    </row>
    <row r="7" spans="1:19">
      <c r="A7" s="107"/>
      <c r="B7" s="107"/>
      <c r="C7" s="200" t="s">
        <v>209</v>
      </c>
      <c r="D7" s="785">
        <v>2024</v>
      </c>
      <c r="E7" s="785">
        <v>2025</v>
      </c>
      <c r="F7" s="785">
        <v>2026</v>
      </c>
      <c r="G7" s="785">
        <v>2027</v>
      </c>
      <c r="H7" s="785">
        <v>2028</v>
      </c>
      <c r="I7" s="785">
        <v>2029</v>
      </c>
      <c r="J7" s="785">
        <v>2030</v>
      </c>
      <c r="K7" s="785">
        <v>2031</v>
      </c>
    </row>
    <row r="8" spans="1:19">
      <c r="A8" s="107"/>
      <c r="B8" s="107"/>
      <c r="C8" s="503" t="s">
        <v>210</v>
      </c>
      <c r="D8" s="277">
        <f>'4.1 Program Budget - 2024-2027'!S130+'4.1 Program Budget - 2024-2027'!S135</f>
        <v>8898</v>
      </c>
      <c r="E8" s="277">
        <f>'4.1 Program Budget - 2024-2027'!AK130+'4.1 Program Budget - 2024-2027'!AK135</f>
        <v>7540</v>
      </c>
      <c r="F8" s="277">
        <f>'4.1 Program Budget - 2024-2027'!BC130+'4.1 Program Budget - 2024-2027'!BC135</f>
        <v>8540</v>
      </c>
      <c r="G8" s="277">
        <f>'4.1 Program Budget - 2024-2027'!BU130+'4.1 Program Budget - 2024-2027'!BU135</f>
        <v>8740</v>
      </c>
      <c r="H8" s="277">
        <f>'4.2 Program Budget 2028-2031'!I38+'4.2 Program Budget 2028-2031'!I43</f>
        <v>2488</v>
      </c>
      <c r="I8" s="277">
        <f>'4.2 Program Budget 2028-2031'!T38+'4.2 Program Budget 2028-2031'!T43</f>
        <v>1538</v>
      </c>
      <c r="J8" s="277">
        <f>'4.2 Program Budget 2028-2031'!AE38+'4.2 Program Budget 2028-2031'!AE43</f>
        <v>1871</v>
      </c>
      <c r="K8" s="277">
        <f>'4.2 Program Budget 2028-2031'!AP38+'4.2 Program Budget 2028-2031'!AP43</f>
        <v>8204</v>
      </c>
    </row>
    <row r="9" spans="1:19" ht="16.2" thickBot="1">
      <c r="A9" s="107"/>
      <c r="B9" s="107"/>
      <c r="C9" s="504" t="s">
        <v>1805</v>
      </c>
      <c r="D9" s="278">
        <f t="shared" ref="D9:K9" si="0">+D8</f>
        <v>8898</v>
      </c>
      <c r="E9" s="278">
        <f t="shared" si="0"/>
        <v>7540</v>
      </c>
      <c r="F9" s="278">
        <f t="shared" si="0"/>
        <v>8540</v>
      </c>
      <c r="G9" s="278">
        <f t="shared" si="0"/>
        <v>8740</v>
      </c>
      <c r="H9" s="278">
        <f t="shared" si="0"/>
        <v>2488</v>
      </c>
      <c r="I9" s="278">
        <f t="shared" si="0"/>
        <v>1538</v>
      </c>
      <c r="J9" s="278">
        <f t="shared" si="0"/>
        <v>1871</v>
      </c>
      <c r="K9" s="278">
        <f t="shared" si="0"/>
        <v>8204</v>
      </c>
    </row>
    <row r="10" spans="1:19">
      <c r="A10" s="107"/>
      <c r="B10" s="107"/>
      <c r="C10" s="246"/>
      <c r="D10" s="203"/>
      <c r="E10" s="108"/>
      <c r="F10" s="108"/>
      <c r="G10" s="108"/>
    </row>
    <row r="11" spans="1:19">
      <c r="A11" s="107"/>
      <c r="B11" s="107"/>
      <c r="C11" s="107"/>
      <c r="D11" s="107"/>
      <c r="E11" s="107"/>
      <c r="F11" s="108"/>
      <c r="G11" s="108"/>
      <c r="H11" s="108"/>
    </row>
    <row r="12" spans="1:19">
      <c r="A12" s="107"/>
      <c r="B12" s="107"/>
      <c r="C12" s="110" t="s">
        <v>212</v>
      </c>
      <c r="D12" s="107"/>
      <c r="E12" s="107"/>
      <c r="F12" s="108"/>
      <c r="G12" s="108"/>
      <c r="H12" s="108"/>
    </row>
    <row r="13" spans="1:19" ht="16.2" thickBot="1">
      <c r="A13" s="107"/>
      <c r="B13" s="107"/>
      <c r="C13" s="107"/>
      <c r="D13" s="107"/>
      <c r="E13" s="107"/>
      <c r="F13" s="108"/>
      <c r="G13" s="108"/>
      <c r="H13" s="108"/>
    </row>
    <row r="14" spans="1:19">
      <c r="A14" s="107"/>
      <c r="B14" s="107"/>
      <c r="C14" s="200" t="s">
        <v>213</v>
      </c>
      <c r="D14" s="199" t="s">
        <v>214</v>
      </c>
      <c r="E14" s="198" t="s">
        <v>215</v>
      </c>
      <c r="F14" s="199" t="s">
        <v>216</v>
      </c>
      <c r="G14" s="198" t="s">
        <v>217</v>
      </c>
      <c r="H14" s="199" t="s">
        <v>218</v>
      </c>
      <c r="I14" s="198" t="s">
        <v>219</v>
      </c>
      <c r="J14" s="199" t="s">
        <v>220</v>
      </c>
      <c r="K14" s="198" t="s">
        <v>221</v>
      </c>
      <c r="L14" s="199" t="s">
        <v>222</v>
      </c>
      <c r="M14" s="198" t="s">
        <v>223</v>
      </c>
      <c r="N14" s="199" t="s">
        <v>224</v>
      </c>
      <c r="O14" s="198" t="s">
        <v>225</v>
      </c>
      <c r="P14" s="199" t="s">
        <v>226</v>
      </c>
      <c r="Q14" s="198" t="s">
        <v>227</v>
      </c>
      <c r="R14" s="199" t="s">
        <v>228</v>
      </c>
      <c r="S14" s="198" t="s">
        <v>229</v>
      </c>
    </row>
    <row r="15" spans="1:19">
      <c r="A15" s="107"/>
      <c r="B15" s="107"/>
      <c r="C15" s="111" t="s">
        <v>230</v>
      </c>
      <c r="D15" s="274">
        <f>D$9*E15</f>
        <v>8008.2</v>
      </c>
      <c r="E15" s="261">
        <v>0.9</v>
      </c>
      <c r="F15" s="274">
        <f>E$9*G15</f>
        <v>6786</v>
      </c>
      <c r="G15" s="261">
        <v>0.9</v>
      </c>
      <c r="H15" s="274">
        <f>F$9*I15</f>
        <v>7686</v>
      </c>
      <c r="I15" s="261">
        <v>0.9</v>
      </c>
      <c r="J15" s="274">
        <f>G$9*K15</f>
        <v>7866</v>
      </c>
      <c r="K15" s="261">
        <v>0.9</v>
      </c>
      <c r="L15" s="274">
        <f>H$9*M15</f>
        <v>2239.2000000000003</v>
      </c>
      <c r="M15" s="261">
        <v>0.9</v>
      </c>
      <c r="N15" s="274">
        <f>I$9*O15</f>
        <v>1384.2</v>
      </c>
      <c r="O15" s="261">
        <v>0.9</v>
      </c>
      <c r="P15" s="274">
        <f>J$9*Q15</f>
        <v>1683.9</v>
      </c>
      <c r="Q15" s="261">
        <v>0.9</v>
      </c>
      <c r="R15" s="274">
        <f>K$9*S15</f>
        <v>7383.6</v>
      </c>
      <c r="S15" s="261">
        <v>0.9</v>
      </c>
    </row>
    <row r="16" spans="1:19">
      <c r="A16" s="107"/>
      <c r="B16" s="107"/>
      <c r="C16" s="111" t="s">
        <v>231</v>
      </c>
      <c r="D16" s="274">
        <f>D$9*E16</f>
        <v>889.80000000000007</v>
      </c>
      <c r="E16" s="261">
        <v>0.1</v>
      </c>
      <c r="F16" s="274">
        <f>E$9*G16</f>
        <v>754</v>
      </c>
      <c r="G16" s="261">
        <v>0.1</v>
      </c>
      <c r="H16" s="274">
        <f>F$9*I16</f>
        <v>854</v>
      </c>
      <c r="I16" s="261">
        <v>0.1</v>
      </c>
      <c r="J16" s="274">
        <f>G$9*K16</f>
        <v>874</v>
      </c>
      <c r="K16" s="261">
        <v>0.1</v>
      </c>
      <c r="L16" s="274">
        <f>H$9*M16</f>
        <v>248.8</v>
      </c>
      <c r="M16" s="261">
        <v>0.1</v>
      </c>
      <c r="N16" s="274">
        <f>I$9*O16</f>
        <v>153.80000000000001</v>
      </c>
      <c r="O16" s="261">
        <v>0.1</v>
      </c>
      <c r="P16" s="274">
        <f>J$9*Q16</f>
        <v>187.10000000000002</v>
      </c>
      <c r="Q16" s="261">
        <v>0.1</v>
      </c>
      <c r="R16" s="274">
        <f>K$9*S16</f>
        <v>820.40000000000009</v>
      </c>
      <c r="S16" s="261">
        <v>0.1</v>
      </c>
    </row>
    <row r="17" spans="1:27" ht="16.2" thickBot="1">
      <c r="A17" s="107"/>
      <c r="B17" s="107"/>
      <c r="C17" s="112" t="s">
        <v>232</v>
      </c>
      <c r="D17" s="276">
        <f>SUM(D15:D16)</f>
        <v>8898</v>
      </c>
      <c r="E17" s="114"/>
      <c r="F17" s="276">
        <f>SUM(F15:F16)</f>
        <v>7540</v>
      </c>
      <c r="G17" s="114"/>
      <c r="H17" s="276">
        <f t="shared" ref="H17" si="1">SUM(H15:H16)</f>
        <v>8540</v>
      </c>
      <c r="I17" s="114"/>
      <c r="J17" s="276">
        <f t="shared" ref="J17" si="2">SUM(J15:J16)</f>
        <v>8740</v>
      </c>
      <c r="K17" s="114"/>
      <c r="L17" s="276">
        <f>SUM(L15:L16)</f>
        <v>2488.0000000000005</v>
      </c>
      <c r="M17" s="114"/>
      <c r="N17" s="276">
        <f>SUM(N15:N16)</f>
        <v>1538</v>
      </c>
      <c r="O17" s="114"/>
      <c r="P17" s="276">
        <f t="shared" ref="P17" si="3">SUM(P15:P16)</f>
        <v>1871</v>
      </c>
      <c r="Q17" s="114"/>
      <c r="R17" s="276">
        <f t="shared" ref="R17" si="4">SUM(R15:R16)</f>
        <v>8204</v>
      </c>
      <c r="S17" s="114"/>
    </row>
    <row r="18" spans="1:27">
      <c r="A18" s="107"/>
      <c r="B18" s="107"/>
      <c r="C18" s="107"/>
      <c r="D18" s="107"/>
      <c r="E18" s="107"/>
      <c r="F18" s="108"/>
      <c r="G18" s="108"/>
      <c r="H18" s="108"/>
    </row>
    <row r="19" spans="1:27">
      <c r="A19" s="107"/>
      <c r="B19" s="107"/>
      <c r="C19" s="107"/>
      <c r="D19" s="107"/>
      <c r="E19" s="107"/>
      <c r="F19" s="108"/>
      <c r="G19" s="108"/>
      <c r="H19" s="108"/>
    </row>
    <row r="20" spans="1:27">
      <c r="A20" s="107"/>
      <c r="B20" s="107"/>
      <c r="C20" s="110" t="s">
        <v>233</v>
      </c>
      <c r="D20" s="107"/>
      <c r="E20" s="107"/>
      <c r="F20" s="108"/>
      <c r="G20" s="108"/>
      <c r="H20" s="108"/>
    </row>
    <row r="21" spans="1:27" ht="16.2" thickBot="1">
      <c r="A21" s="107"/>
      <c r="B21" s="107"/>
      <c r="C21" s="107"/>
      <c r="D21" s="107"/>
      <c r="E21" s="107"/>
      <c r="F21" s="108"/>
      <c r="G21" s="108"/>
      <c r="H21" s="108"/>
    </row>
    <row r="22" spans="1:27" ht="46.8">
      <c r="A22" s="107"/>
      <c r="B22" s="107"/>
      <c r="C22" s="113" t="s">
        <v>234</v>
      </c>
      <c r="D22" s="195" t="s">
        <v>235</v>
      </c>
      <c r="E22" s="196" t="s">
        <v>236</v>
      </c>
      <c r="F22" s="195" t="s">
        <v>237</v>
      </c>
      <c r="G22" s="196" t="s">
        <v>238</v>
      </c>
      <c r="H22" s="195" t="s">
        <v>239</v>
      </c>
      <c r="I22" s="196" t="s">
        <v>240</v>
      </c>
      <c r="J22" s="195" t="s">
        <v>241</v>
      </c>
      <c r="K22" s="196" t="s">
        <v>242</v>
      </c>
      <c r="L22" s="195" t="s">
        <v>243</v>
      </c>
      <c r="M22" s="196" t="s">
        <v>244</v>
      </c>
      <c r="N22" s="195" t="s">
        <v>245</v>
      </c>
      <c r="O22" s="196" t="s">
        <v>246</v>
      </c>
      <c r="P22" s="195" t="s">
        <v>247</v>
      </c>
      <c r="Q22" s="196" t="s">
        <v>248</v>
      </c>
      <c r="R22" s="195" t="s">
        <v>249</v>
      </c>
      <c r="S22" s="196" t="s">
        <v>250</v>
      </c>
    </row>
    <row r="23" spans="1:27">
      <c r="A23" s="107"/>
      <c r="B23" s="107"/>
      <c r="C23" s="111" t="s">
        <v>230</v>
      </c>
      <c r="D23" s="274">
        <f>D15-D51</f>
        <v>7984.8</v>
      </c>
      <c r="E23" s="262">
        <f>D23/D25</f>
        <v>0.9</v>
      </c>
      <c r="F23" s="274">
        <f>+F15-G51</f>
        <v>6786</v>
      </c>
      <c r="G23" s="262">
        <f>F23/F25</f>
        <v>0.9</v>
      </c>
      <c r="H23" s="274">
        <f>H15-J$51</f>
        <v>7686</v>
      </c>
      <c r="I23" s="262">
        <f>H23/H25</f>
        <v>0.9</v>
      </c>
      <c r="J23" s="274">
        <f>+J15-M51</f>
        <v>7866</v>
      </c>
      <c r="K23" s="262">
        <f>J23/J25</f>
        <v>0.9</v>
      </c>
      <c r="L23" s="274">
        <f>L15-P51</f>
        <v>2239.2000000000003</v>
      </c>
      <c r="M23" s="262">
        <f>L23/L25</f>
        <v>0.89999999999999991</v>
      </c>
      <c r="N23" s="274">
        <f>+N15-S51</f>
        <v>1384.2</v>
      </c>
      <c r="O23" s="262">
        <f>N23/N25</f>
        <v>0.9</v>
      </c>
      <c r="P23" s="274">
        <f>P15-V51</f>
        <v>1683.9</v>
      </c>
      <c r="Q23" s="262">
        <f>P23/P25</f>
        <v>0.9</v>
      </c>
      <c r="R23" s="274">
        <f>+R15-Y51</f>
        <v>7383.6</v>
      </c>
      <c r="S23" s="262">
        <f>R23/R25</f>
        <v>0.9</v>
      </c>
    </row>
    <row r="24" spans="1:27">
      <c r="A24" s="107"/>
      <c r="B24" s="107"/>
      <c r="C24" s="115" t="s">
        <v>231</v>
      </c>
      <c r="D24" s="274">
        <f>D16-E51</f>
        <v>887.2</v>
      </c>
      <c r="E24" s="262">
        <f>D24/D25</f>
        <v>0.1</v>
      </c>
      <c r="F24" s="274">
        <f>+F16-H51</f>
        <v>754</v>
      </c>
      <c r="G24" s="262">
        <f>F24/F25</f>
        <v>0.1</v>
      </c>
      <c r="H24" s="274">
        <f>H16-K$51</f>
        <v>854</v>
      </c>
      <c r="I24" s="262">
        <f>H24/H25</f>
        <v>0.1</v>
      </c>
      <c r="J24" s="274">
        <f>+J16-N51</f>
        <v>874</v>
      </c>
      <c r="K24" s="262">
        <f>J24/J25</f>
        <v>0.1</v>
      </c>
      <c r="L24" s="274">
        <f>L16-Q51</f>
        <v>248.8</v>
      </c>
      <c r="M24" s="262">
        <f>L24/L25</f>
        <v>9.9999999999999992E-2</v>
      </c>
      <c r="N24" s="274">
        <f>+N16-T51</f>
        <v>153.80000000000001</v>
      </c>
      <c r="O24" s="262">
        <f>N24/N25</f>
        <v>0.1</v>
      </c>
      <c r="P24" s="274">
        <f>P16-W51</f>
        <v>187.10000000000002</v>
      </c>
      <c r="Q24" s="262">
        <f>P24/P25</f>
        <v>0.1</v>
      </c>
      <c r="R24" s="274">
        <f>+R16-Z51</f>
        <v>820.40000000000009</v>
      </c>
      <c r="S24" s="262">
        <f>R24/R25</f>
        <v>0.1</v>
      </c>
    </row>
    <row r="25" spans="1:27" ht="16.2" thickBot="1">
      <c r="A25" s="108"/>
      <c r="B25" s="108"/>
      <c r="C25" s="112" t="s">
        <v>232</v>
      </c>
      <c r="D25" s="275">
        <f>D17-F51</f>
        <v>8872</v>
      </c>
      <c r="E25" s="114"/>
      <c r="F25" s="275">
        <f>F17-I51</f>
        <v>7540</v>
      </c>
      <c r="G25" s="114"/>
      <c r="H25" s="275">
        <f>H17-L51</f>
        <v>8540</v>
      </c>
      <c r="I25" s="114"/>
      <c r="J25" s="275">
        <f>J17-O51</f>
        <v>8740</v>
      </c>
      <c r="K25" s="114"/>
      <c r="L25" s="275">
        <f>L17-R51</f>
        <v>2488.0000000000005</v>
      </c>
      <c r="M25" s="114"/>
      <c r="N25" s="275">
        <f>N17-U51</f>
        <v>1538</v>
      </c>
      <c r="O25" s="114"/>
      <c r="P25" s="275">
        <f>P17-X51</f>
        <v>1871</v>
      </c>
      <c r="Q25" s="114"/>
      <c r="R25" s="275">
        <f>R17-AA51</f>
        <v>8204</v>
      </c>
      <c r="S25" s="114"/>
    </row>
    <row r="26" spans="1:27">
      <c r="A26" s="108"/>
      <c r="B26" s="108"/>
      <c r="C26" s="108"/>
      <c r="D26" s="108"/>
      <c r="E26" s="108"/>
      <c r="F26" s="108"/>
      <c r="G26" s="108"/>
      <c r="H26" s="108"/>
    </row>
    <row r="27" spans="1:27">
      <c r="A27" s="108"/>
      <c r="B27" s="108"/>
      <c r="C27" s="116" t="s">
        <v>251</v>
      </c>
      <c r="D27" s="108"/>
      <c r="E27" s="108"/>
      <c r="F27" s="108"/>
      <c r="G27" s="108"/>
      <c r="H27" s="108"/>
    </row>
    <row r="28" spans="1:27" ht="16.2" thickBot="1">
      <c r="A28" s="108"/>
      <c r="B28" s="108"/>
      <c r="C28" s="116"/>
      <c r="D28" s="108"/>
      <c r="E28" s="108"/>
      <c r="F28" s="108"/>
      <c r="G28" s="108"/>
      <c r="H28" s="108"/>
    </row>
    <row r="29" spans="1:27" ht="16.2" thickBot="1">
      <c r="A29" s="108"/>
      <c r="B29" s="108"/>
      <c r="C29" s="108"/>
      <c r="D29" s="1114">
        <v>2024</v>
      </c>
      <c r="E29" s="1112"/>
      <c r="F29" s="1115"/>
      <c r="G29" s="1112">
        <v>2025</v>
      </c>
      <c r="H29" s="1112"/>
      <c r="I29" s="1113"/>
      <c r="J29" s="1112">
        <v>2026</v>
      </c>
      <c r="K29" s="1112"/>
      <c r="L29" s="1113"/>
      <c r="M29" s="1112">
        <v>2027</v>
      </c>
      <c r="N29" s="1112"/>
      <c r="O29" s="1113"/>
      <c r="P29" s="1112">
        <v>2028</v>
      </c>
      <c r="Q29" s="1112"/>
      <c r="R29" s="1113"/>
      <c r="S29" s="1112">
        <v>2029</v>
      </c>
      <c r="T29" s="1112"/>
      <c r="U29" s="1113"/>
      <c r="V29" s="1112">
        <v>2030</v>
      </c>
      <c r="W29" s="1112"/>
      <c r="X29" s="1113"/>
      <c r="Y29" s="1112">
        <v>2031</v>
      </c>
      <c r="Z29" s="1112"/>
      <c r="AA29" s="1113"/>
    </row>
    <row r="30" spans="1:27">
      <c r="A30" s="107"/>
      <c r="B30" s="107"/>
      <c r="C30" s="247" t="s">
        <v>252</v>
      </c>
      <c r="D30" s="200" t="s">
        <v>253</v>
      </c>
      <c r="E30" s="195" t="s">
        <v>193</v>
      </c>
      <c r="F30" s="196" t="s">
        <v>254</v>
      </c>
      <c r="G30" s="266" t="s">
        <v>253</v>
      </c>
      <c r="H30" s="195" t="s">
        <v>193</v>
      </c>
      <c r="I30" s="196" t="s">
        <v>254</v>
      </c>
      <c r="J30" s="266" t="s">
        <v>253</v>
      </c>
      <c r="K30" s="195" t="s">
        <v>193</v>
      </c>
      <c r="L30" s="196" t="s">
        <v>254</v>
      </c>
      <c r="M30" s="266" t="s">
        <v>253</v>
      </c>
      <c r="N30" s="195" t="s">
        <v>193</v>
      </c>
      <c r="O30" s="196" t="s">
        <v>254</v>
      </c>
      <c r="P30" s="266" t="s">
        <v>253</v>
      </c>
      <c r="Q30" s="195" t="s">
        <v>193</v>
      </c>
      <c r="R30" s="196" t="s">
        <v>254</v>
      </c>
      <c r="S30" s="266" t="s">
        <v>253</v>
      </c>
      <c r="T30" s="195" t="s">
        <v>193</v>
      </c>
      <c r="U30" s="196" t="s">
        <v>254</v>
      </c>
      <c r="V30" s="266" t="s">
        <v>253</v>
      </c>
      <c r="W30" s="195" t="s">
        <v>193</v>
      </c>
      <c r="X30" s="196" t="s">
        <v>254</v>
      </c>
      <c r="Y30" s="266" t="s">
        <v>253</v>
      </c>
      <c r="Z30" s="195" t="s">
        <v>193</v>
      </c>
      <c r="AA30" s="196" t="s">
        <v>254</v>
      </c>
    </row>
    <row r="31" spans="1:27">
      <c r="A31" s="107"/>
      <c r="B31" s="107"/>
      <c r="C31" s="248" t="s">
        <v>255</v>
      </c>
      <c r="D31" s="499">
        <f>+F31*E15</f>
        <v>0</v>
      </c>
      <c r="E31" s="274">
        <f>+F31*E16</f>
        <v>0</v>
      </c>
      <c r="F31" s="500">
        <f>+'4.1 Program Budget - 2024-2027'!I137</f>
        <v>0</v>
      </c>
      <c r="G31" s="666">
        <f>+I31*$G$15</f>
        <v>0</v>
      </c>
      <c r="H31" s="667">
        <f>I31*$G$16</f>
        <v>0</v>
      </c>
      <c r="I31" s="547">
        <v>0</v>
      </c>
      <c r="J31" s="666">
        <f>+L31*I$15</f>
        <v>0</v>
      </c>
      <c r="K31" s="667">
        <f>L31*I$16</f>
        <v>0</v>
      </c>
      <c r="L31" s="547">
        <v>0</v>
      </c>
      <c r="M31" s="666">
        <f>+O31*K$15</f>
        <v>0</v>
      </c>
      <c r="N31" s="667">
        <f>O31*K$16</f>
        <v>0</v>
      </c>
      <c r="O31" s="547">
        <v>0</v>
      </c>
      <c r="P31" s="666">
        <f>+R31*M$15</f>
        <v>0</v>
      </c>
      <c r="Q31" s="667">
        <f>R31*M$16</f>
        <v>0</v>
      </c>
      <c r="R31" s="547">
        <v>0</v>
      </c>
      <c r="S31" s="666">
        <f>+U31*O$15</f>
        <v>0</v>
      </c>
      <c r="T31" s="667">
        <f>U31*O$16</f>
        <v>0</v>
      </c>
      <c r="U31" s="547">
        <v>0</v>
      </c>
      <c r="V31" s="666">
        <f>+X31*Q$15</f>
        <v>0</v>
      </c>
      <c r="W31" s="667">
        <f>X31*Q$16</f>
        <v>0</v>
      </c>
      <c r="X31" s="547">
        <v>0</v>
      </c>
      <c r="Y31" s="666">
        <f>+AA31*S$15</f>
        <v>0</v>
      </c>
      <c r="Z31" s="667">
        <f>AA31*S$16</f>
        <v>0</v>
      </c>
      <c r="AA31" s="547">
        <v>0</v>
      </c>
    </row>
    <row r="32" spans="1:27">
      <c r="A32" s="107"/>
      <c r="B32" s="107"/>
      <c r="C32" s="249">
        <v>2020</v>
      </c>
      <c r="D32" s="499">
        <f>+F32*E15</f>
        <v>4.5</v>
      </c>
      <c r="E32" s="274">
        <f>F32*E16</f>
        <v>0.5</v>
      </c>
      <c r="F32" s="498">
        <v>5</v>
      </c>
      <c r="G32" s="499">
        <f>+I32*$G$15</f>
        <v>0</v>
      </c>
      <c r="H32" s="274">
        <f>I32*$G$16</f>
        <v>0</v>
      </c>
      <c r="I32" s="547">
        <v>0</v>
      </c>
      <c r="J32" s="499">
        <f t="shared" ref="J32:J34" si="5">+L32*I$15</f>
        <v>0</v>
      </c>
      <c r="K32" s="274">
        <f t="shared" ref="K32:K34" si="6">L32*I$16</f>
        <v>0</v>
      </c>
      <c r="L32" s="547">
        <v>0</v>
      </c>
      <c r="M32" s="499">
        <f t="shared" ref="M32:M34" si="7">+O32*K$15</f>
        <v>0</v>
      </c>
      <c r="N32" s="274">
        <f t="shared" ref="N32:N34" si="8">O32*K$16</f>
        <v>0</v>
      </c>
      <c r="O32" s="547">
        <v>0</v>
      </c>
      <c r="P32" s="499">
        <f t="shared" ref="P32:P34" si="9">+R32*M$15</f>
        <v>0</v>
      </c>
      <c r="Q32" s="274">
        <f t="shared" ref="Q32:Q34" si="10">R32*M$16</f>
        <v>0</v>
      </c>
      <c r="R32" s="547">
        <v>0</v>
      </c>
      <c r="S32" s="499">
        <f t="shared" ref="S32:S34" si="11">+U32*O$15</f>
        <v>0</v>
      </c>
      <c r="T32" s="274">
        <f t="shared" ref="T32:T34" si="12">U32*O$16</f>
        <v>0</v>
      </c>
      <c r="U32" s="547">
        <v>0</v>
      </c>
      <c r="V32" s="499">
        <f t="shared" ref="V32:V34" si="13">+X32*Q$15</f>
        <v>0</v>
      </c>
      <c r="W32" s="274">
        <f t="shared" ref="W32:W34" si="14">X32*Q$16</f>
        <v>0</v>
      </c>
      <c r="X32" s="547">
        <v>0</v>
      </c>
      <c r="Y32" s="499">
        <f t="shared" ref="Y32:Y34" si="15">+AA32*S$15</f>
        <v>0</v>
      </c>
      <c r="Z32" s="274">
        <f t="shared" ref="Z32:Z34" si="16">AA32*S$16</f>
        <v>0</v>
      </c>
      <c r="AA32" s="547">
        <v>0</v>
      </c>
    </row>
    <row r="33" spans="1:27">
      <c r="A33" s="107"/>
      <c r="B33" s="107"/>
      <c r="C33" s="250">
        <v>2021</v>
      </c>
      <c r="D33" s="499">
        <f>+F33*E15</f>
        <v>18.900000000000002</v>
      </c>
      <c r="E33" s="274">
        <f>+F33*E16</f>
        <v>2.1</v>
      </c>
      <c r="F33" s="277">
        <f>+'4.1 Program Budget - 2024-2027'!K137</f>
        <v>21</v>
      </c>
      <c r="G33" s="499">
        <f>+I33*G15</f>
        <v>0</v>
      </c>
      <c r="H33" s="274">
        <f>I33*G16</f>
        <v>0</v>
      </c>
      <c r="I33" s="547">
        <v>0</v>
      </c>
      <c r="J33" s="499">
        <f t="shared" si="5"/>
        <v>0</v>
      </c>
      <c r="K33" s="274">
        <f t="shared" si="6"/>
        <v>0</v>
      </c>
      <c r="L33" s="547">
        <v>0</v>
      </c>
      <c r="M33" s="499">
        <f t="shared" si="7"/>
        <v>0</v>
      </c>
      <c r="N33" s="274">
        <f t="shared" si="8"/>
        <v>0</v>
      </c>
      <c r="O33" s="547">
        <v>0</v>
      </c>
      <c r="P33" s="499">
        <f t="shared" si="9"/>
        <v>0</v>
      </c>
      <c r="Q33" s="274">
        <f t="shared" si="10"/>
        <v>0</v>
      </c>
      <c r="R33" s="547">
        <v>0</v>
      </c>
      <c r="S33" s="499">
        <f t="shared" si="11"/>
        <v>0</v>
      </c>
      <c r="T33" s="274">
        <f t="shared" si="12"/>
        <v>0</v>
      </c>
      <c r="U33" s="547">
        <v>0</v>
      </c>
      <c r="V33" s="499">
        <f t="shared" si="13"/>
        <v>0</v>
      </c>
      <c r="W33" s="274">
        <f t="shared" si="14"/>
        <v>0</v>
      </c>
      <c r="X33" s="547">
        <v>0</v>
      </c>
      <c r="Y33" s="499">
        <f t="shared" si="15"/>
        <v>0</v>
      </c>
      <c r="Z33" s="274">
        <f t="shared" si="16"/>
        <v>0</v>
      </c>
      <c r="AA33" s="547">
        <v>0</v>
      </c>
    </row>
    <row r="34" spans="1:27">
      <c r="A34" s="107"/>
      <c r="B34" s="107"/>
      <c r="C34" s="250">
        <v>2022</v>
      </c>
      <c r="D34" s="254"/>
      <c r="E34" s="252"/>
      <c r="F34" s="253"/>
      <c r="G34" s="499">
        <f>+I34*G15</f>
        <v>0</v>
      </c>
      <c r="H34" s="274">
        <f>I34*G16</f>
        <v>0</v>
      </c>
      <c r="I34" s="548">
        <v>0</v>
      </c>
      <c r="J34" s="499">
        <f t="shared" si="5"/>
        <v>0</v>
      </c>
      <c r="K34" s="274">
        <f t="shared" si="6"/>
        <v>0</v>
      </c>
      <c r="L34" s="548">
        <v>0</v>
      </c>
      <c r="M34" s="499">
        <f t="shared" si="7"/>
        <v>0</v>
      </c>
      <c r="N34" s="274">
        <f t="shared" si="8"/>
        <v>0</v>
      </c>
      <c r="O34" s="548">
        <v>0</v>
      </c>
      <c r="P34" s="499">
        <f t="shared" si="9"/>
        <v>0</v>
      </c>
      <c r="Q34" s="274">
        <f t="shared" si="10"/>
        <v>0</v>
      </c>
      <c r="R34" s="548">
        <v>0</v>
      </c>
      <c r="S34" s="499">
        <f t="shared" si="11"/>
        <v>0</v>
      </c>
      <c r="T34" s="274">
        <f t="shared" si="12"/>
        <v>0</v>
      </c>
      <c r="U34" s="548">
        <v>0</v>
      </c>
      <c r="V34" s="499">
        <f t="shared" si="13"/>
        <v>0</v>
      </c>
      <c r="W34" s="274">
        <f t="shared" si="14"/>
        <v>0</v>
      </c>
      <c r="X34" s="548">
        <v>0</v>
      </c>
      <c r="Y34" s="499">
        <f t="shared" si="15"/>
        <v>0</v>
      </c>
      <c r="Z34" s="274">
        <f t="shared" si="16"/>
        <v>0</v>
      </c>
      <c r="AA34" s="548">
        <v>0</v>
      </c>
    </row>
    <row r="35" spans="1:27" ht="16.2" thickBot="1">
      <c r="A35" s="107"/>
      <c r="B35" s="107"/>
      <c r="C35" s="251" t="s">
        <v>254</v>
      </c>
      <c r="D35" s="268">
        <f>SUM(D31:D33)</f>
        <v>23.400000000000002</v>
      </c>
      <c r="E35" s="268">
        <f>SUM(E31:E33)</f>
        <v>2.6</v>
      </c>
      <c r="F35" s="268">
        <f>SUM(F31:F33)</f>
        <v>26</v>
      </c>
      <c r="G35" s="549">
        <f t="shared" ref="G35:I35" si="17">SUM(G31:G34)</f>
        <v>0</v>
      </c>
      <c r="H35" s="550">
        <f t="shared" si="17"/>
        <v>0</v>
      </c>
      <c r="I35" s="551">
        <f t="shared" si="17"/>
        <v>0</v>
      </c>
      <c r="J35" s="549">
        <f t="shared" ref="J35:U35" si="18">SUM(J31:J34)</f>
        <v>0</v>
      </c>
      <c r="K35" s="550">
        <f t="shared" si="18"/>
        <v>0</v>
      </c>
      <c r="L35" s="551">
        <f t="shared" si="18"/>
        <v>0</v>
      </c>
      <c r="M35" s="549">
        <f t="shared" si="18"/>
        <v>0</v>
      </c>
      <c r="N35" s="550">
        <f t="shared" si="18"/>
        <v>0</v>
      </c>
      <c r="O35" s="551">
        <f t="shared" si="18"/>
        <v>0</v>
      </c>
      <c r="P35" s="549">
        <f t="shared" si="18"/>
        <v>0</v>
      </c>
      <c r="Q35" s="550">
        <f t="shared" si="18"/>
        <v>0</v>
      </c>
      <c r="R35" s="551">
        <f t="shared" si="18"/>
        <v>0</v>
      </c>
      <c r="S35" s="549">
        <f t="shared" si="18"/>
        <v>0</v>
      </c>
      <c r="T35" s="550">
        <f t="shared" si="18"/>
        <v>0</v>
      </c>
      <c r="U35" s="551">
        <f t="shared" si="18"/>
        <v>0</v>
      </c>
      <c r="V35" s="549">
        <f t="shared" ref="V35:AA35" si="19">SUM(V31:V34)</f>
        <v>0</v>
      </c>
      <c r="W35" s="550">
        <f t="shared" si="19"/>
        <v>0</v>
      </c>
      <c r="X35" s="551">
        <f t="shared" si="19"/>
        <v>0</v>
      </c>
      <c r="Y35" s="549">
        <f t="shared" si="19"/>
        <v>0</v>
      </c>
      <c r="Z35" s="550">
        <f t="shared" si="19"/>
        <v>0</v>
      </c>
      <c r="AA35" s="551">
        <f t="shared" si="19"/>
        <v>0</v>
      </c>
    </row>
    <row r="36" spans="1:27" ht="16.2" thickBot="1"/>
    <row r="37" spans="1:27" ht="16.2" thickBot="1">
      <c r="A37" s="108"/>
      <c r="B37" s="108"/>
      <c r="C37" s="108"/>
      <c r="D37" s="1114">
        <v>2024</v>
      </c>
      <c r="E37" s="1112"/>
      <c r="F37" s="1115"/>
      <c r="G37" s="1112">
        <v>2025</v>
      </c>
      <c r="H37" s="1112"/>
      <c r="I37" s="1113"/>
      <c r="J37" s="1112">
        <v>2026</v>
      </c>
      <c r="K37" s="1112"/>
      <c r="L37" s="1113"/>
      <c r="M37" s="1112">
        <v>2027</v>
      </c>
      <c r="N37" s="1112"/>
      <c r="O37" s="1113"/>
      <c r="P37" s="1112">
        <v>2028</v>
      </c>
      <c r="Q37" s="1112"/>
      <c r="R37" s="1113"/>
      <c r="S37" s="1112">
        <v>2029</v>
      </c>
      <c r="T37" s="1112"/>
      <c r="U37" s="1113"/>
      <c r="V37" s="1112">
        <v>2030</v>
      </c>
      <c r="W37" s="1112"/>
      <c r="X37" s="1113"/>
      <c r="Y37" s="1112">
        <v>2031</v>
      </c>
      <c r="Z37" s="1112"/>
      <c r="AA37" s="1113"/>
    </row>
    <row r="38" spans="1:27">
      <c r="A38" s="107"/>
      <c r="B38" s="107"/>
      <c r="C38" s="247" t="s">
        <v>256</v>
      </c>
      <c r="D38" s="200" t="s">
        <v>253</v>
      </c>
      <c r="E38" s="195" t="s">
        <v>193</v>
      </c>
      <c r="F38" s="196" t="s">
        <v>254</v>
      </c>
      <c r="G38" s="266" t="s">
        <v>253</v>
      </c>
      <c r="H38" s="195" t="s">
        <v>193</v>
      </c>
      <c r="I38" s="196" t="s">
        <v>254</v>
      </c>
      <c r="J38" s="266" t="s">
        <v>253</v>
      </c>
      <c r="K38" s="195" t="s">
        <v>193</v>
      </c>
      <c r="L38" s="196" t="s">
        <v>254</v>
      </c>
      <c r="M38" s="266" t="s">
        <v>253</v>
      </c>
      <c r="N38" s="195" t="s">
        <v>193</v>
      </c>
      <c r="O38" s="196" t="s">
        <v>254</v>
      </c>
      <c r="P38" s="266" t="s">
        <v>253</v>
      </c>
      <c r="Q38" s="195" t="s">
        <v>193</v>
      </c>
      <c r="R38" s="196" t="s">
        <v>254</v>
      </c>
      <c r="S38" s="266" t="s">
        <v>253</v>
      </c>
      <c r="T38" s="195" t="s">
        <v>193</v>
      </c>
      <c r="U38" s="196" t="s">
        <v>254</v>
      </c>
      <c r="V38" s="266" t="s">
        <v>253</v>
      </c>
      <c r="W38" s="195" t="s">
        <v>193</v>
      </c>
      <c r="X38" s="196" t="s">
        <v>254</v>
      </c>
      <c r="Y38" s="266" t="s">
        <v>253</v>
      </c>
      <c r="Z38" s="195" t="s">
        <v>193</v>
      </c>
      <c r="AA38" s="196" t="s">
        <v>254</v>
      </c>
    </row>
    <row r="39" spans="1:27">
      <c r="A39" s="107"/>
      <c r="B39" s="107"/>
      <c r="C39" s="248" t="s">
        <v>255</v>
      </c>
      <c r="D39" s="271">
        <f>E15*F39</f>
        <v>0</v>
      </c>
      <c r="E39" s="273">
        <f>E16*F39</f>
        <v>0</v>
      </c>
      <c r="F39" s="263">
        <f>'4.1 Program Budget - 2024-2027'!U135</f>
        <v>0</v>
      </c>
      <c r="G39" s="553">
        <f t="shared" ref="G39:G42" si="20">+I39*$G$15</f>
        <v>0</v>
      </c>
      <c r="H39" s="554">
        <f t="shared" ref="H39:H42" si="21">I39*$G$16</f>
        <v>0</v>
      </c>
      <c r="I39" s="263">
        <f>'4.1 Program Budget - 2024-2027'!AM135</f>
        <v>0</v>
      </c>
      <c r="J39" s="666">
        <f>+L39*I$15</f>
        <v>0</v>
      </c>
      <c r="K39" s="667">
        <f>L39*I$16</f>
        <v>0</v>
      </c>
      <c r="L39" s="263">
        <f>'4.1 Program Budget - 2024-2027'!BE135</f>
        <v>0</v>
      </c>
      <c r="M39" s="666">
        <f>+O39*K$15</f>
        <v>0</v>
      </c>
      <c r="N39" s="667">
        <f>O39*K$16</f>
        <v>0</v>
      </c>
      <c r="O39" s="263">
        <f>'4.1 Program Budget - 2024-2027'!BW135</f>
        <v>0</v>
      </c>
      <c r="P39" s="666">
        <f>+R39*M$15</f>
        <v>0</v>
      </c>
      <c r="Q39" s="667">
        <f>R39*M$16</f>
        <v>0</v>
      </c>
      <c r="R39" s="267"/>
      <c r="S39" s="666">
        <f>+U39*O$15</f>
        <v>0</v>
      </c>
      <c r="T39" s="667">
        <f>U39*O$16</f>
        <v>0</v>
      </c>
      <c r="U39" s="267"/>
      <c r="V39" s="666">
        <f>+X39*Q$15</f>
        <v>0</v>
      </c>
      <c r="W39" s="667">
        <f>X39*Q$16</f>
        <v>0</v>
      </c>
      <c r="X39" s="267"/>
      <c r="Y39" s="666">
        <f>+AA39*S$15</f>
        <v>0</v>
      </c>
      <c r="Z39" s="667">
        <f>AA39*S$16</f>
        <v>0</v>
      </c>
      <c r="AA39" s="267"/>
    </row>
    <row r="40" spans="1:27">
      <c r="A40" s="107"/>
      <c r="B40" s="107"/>
      <c r="C40" s="249">
        <v>2020</v>
      </c>
      <c r="D40" s="271">
        <f>E15*F40</f>
        <v>0</v>
      </c>
      <c r="E40" s="273">
        <f>E16*F40</f>
        <v>0</v>
      </c>
      <c r="F40" s="552">
        <v>0</v>
      </c>
      <c r="G40" s="555">
        <f t="shared" si="20"/>
        <v>0</v>
      </c>
      <c r="H40" s="555">
        <f t="shared" si="21"/>
        <v>0</v>
      </c>
      <c r="I40" s="552">
        <v>0</v>
      </c>
      <c r="J40" s="499">
        <f t="shared" ref="J40:J42" si="22">+L40*I$15</f>
        <v>0</v>
      </c>
      <c r="K40" s="274">
        <f t="shared" ref="K40:K42" si="23">L40*I$16</f>
        <v>0</v>
      </c>
      <c r="L40" s="552">
        <v>0</v>
      </c>
      <c r="M40" s="499">
        <f t="shared" ref="M40:M42" si="24">+O40*K$15</f>
        <v>0</v>
      </c>
      <c r="N40" s="274">
        <f t="shared" ref="N40:N42" si="25">O40*K$16</f>
        <v>0</v>
      </c>
      <c r="O40" s="552">
        <v>0</v>
      </c>
      <c r="P40" s="499">
        <f t="shared" ref="P40:P42" si="26">+R40*M$15</f>
        <v>0</v>
      </c>
      <c r="Q40" s="274">
        <f t="shared" ref="Q40:Q42" si="27">R40*M$16</f>
        <v>0</v>
      </c>
      <c r="R40" s="552">
        <v>0</v>
      </c>
      <c r="S40" s="499">
        <f t="shared" ref="S40:S42" si="28">+U40*O$15</f>
        <v>0</v>
      </c>
      <c r="T40" s="274">
        <f t="shared" ref="T40:T42" si="29">U40*O$16</f>
        <v>0</v>
      </c>
      <c r="U40" s="552">
        <v>0</v>
      </c>
      <c r="V40" s="499">
        <f t="shared" ref="V40:V42" si="30">+X40*Q$15</f>
        <v>0</v>
      </c>
      <c r="W40" s="274">
        <f t="shared" ref="W40:W42" si="31">X40*Q$16</f>
        <v>0</v>
      </c>
      <c r="X40" s="552">
        <v>0</v>
      </c>
      <c r="Y40" s="499">
        <f t="shared" ref="Y40:Y42" si="32">+AA40*S$15</f>
        <v>0</v>
      </c>
      <c r="Z40" s="274">
        <f t="shared" ref="Z40:Z42" si="33">AA40*S$16</f>
        <v>0</v>
      </c>
      <c r="AA40" s="552">
        <v>0</v>
      </c>
    </row>
    <row r="41" spans="1:27">
      <c r="A41" s="107"/>
      <c r="B41" s="107"/>
      <c r="C41" s="250">
        <v>2021</v>
      </c>
      <c r="D41" s="271">
        <f>E15*F41</f>
        <v>0</v>
      </c>
      <c r="E41" s="273">
        <f>E16*F41</f>
        <v>0</v>
      </c>
      <c r="F41" s="552">
        <v>0</v>
      </c>
      <c r="G41" s="555">
        <f t="shared" si="20"/>
        <v>0</v>
      </c>
      <c r="H41" s="272">
        <f t="shared" si="21"/>
        <v>0</v>
      </c>
      <c r="I41" s="552">
        <v>0</v>
      </c>
      <c r="J41" s="499">
        <f t="shared" si="22"/>
        <v>0</v>
      </c>
      <c r="K41" s="274">
        <f t="shared" si="23"/>
        <v>0</v>
      </c>
      <c r="L41" s="552">
        <v>0</v>
      </c>
      <c r="M41" s="499">
        <f t="shared" si="24"/>
        <v>0</v>
      </c>
      <c r="N41" s="274">
        <f t="shared" si="25"/>
        <v>0</v>
      </c>
      <c r="O41" s="552">
        <v>0</v>
      </c>
      <c r="P41" s="499">
        <f t="shared" si="26"/>
        <v>0</v>
      </c>
      <c r="Q41" s="274">
        <f t="shared" si="27"/>
        <v>0</v>
      </c>
      <c r="R41" s="552">
        <v>0</v>
      </c>
      <c r="S41" s="499">
        <f t="shared" si="28"/>
        <v>0</v>
      </c>
      <c r="T41" s="274">
        <f t="shared" si="29"/>
        <v>0</v>
      </c>
      <c r="U41" s="552">
        <v>0</v>
      </c>
      <c r="V41" s="499">
        <f t="shared" si="30"/>
        <v>0</v>
      </c>
      <c r="W41" s="274">
        <f t="shared" si="31"/>
        <v>0</v>
      </c>
      <c r="X41" s="552">
        <v>0</v>
      </c>
      <c r="Y41" s="499">
        <f t="shared" si="32"/>
        <v>0</v>
      </c>
      <c r="Z41" s="274">
        <f t="shared" si="33"/>
        <v>0</v>
      </c>
      <c r="AA41" s="552">
        <v>0</v>
      </c>
    </row>
    <row r="42" spans="1:27">
      <c r="A42" s="107"/>
      <c r="B42" s="107"/>
      <c r="C42" s="250">
        <v>2022</v>
      </c>
      <c r="D42" s="254"/>
      <c r="E42" s="252"/>
      <c r="F42" s="253"/>
      <c r="G42" s="556">
        <f t="shared" si="20"/>
        <v>0</v>
      </c>
      <c r="H42" s="557">
        <f t="shared" si="21"/>
        <v>0</v>
      </c>
      <c r="I42" s="552">
        <v>0</v>
      </c>
      <c r="J42" s="499">
        <f t="shared" si="22"/>
        <v>0</v>
      </c>
      <c r="K42" s="274">
        <f t="shared" si="23"/>
        <v>0</v>
      </c>
      <c r="L42" s="552">
        <v>0</v>
      </c>
      <c r="M42" s="499">
        <f t="shared" si="24"/>
        <v>0</v>
      </c>
      <c r="N42" s="274">
        <f t="shared" si="25"/>
        <v>0</v>
      </c>
      <c r="O42" s="552">
        <v>0</v>
      </c>
      <c r="P42" s="499">
        <f t="shared" si="26"/>
        <v>0</v>
      </c>
      <c r="Q42" s="274">
        <f t="shared" si="27"/>
        <v>0</v>
      </c>
      <c r="R42" s="552">
        <v>0</v>
      </c>
      <c r="S42" s="499">
        <f t="shared" si="28"/>
        <v>0</v>
      </c>
      <c r="T42" s="274">
        <f t="shared" si="29"/>
        <v>0</v>
      </c>
      <c r="U42" s="552">
        <v>0</v>
      </c>
      <c r="V42" s="499">
        <f t="shared" si="30"/>
        <v>0</v>
      </c>
      <c r="W42" s="274">
        <f t="shared" si="31"/>
        <v>0</v>
      </c>
      <c r="X42" s="552">
        <v>0</v>
      </c>
      <c r="Y42" s="499">
        <f t="shared" si="32"/>
        <v>0</v>
      </c>
      <c r="Z42" s="274">
        <f t="shared" si="33"/>
        <v>0</v>
      </c>
      <c r="AA42" s="552">
        <v>0</v>
      </c>
    </row>
    <row r="43" spans="1:27" ht="16.2" thickBot="1">
      <c r="A43" s="107"/>
      <c r="B43" s="107"/>
      <c r="C43" s="251" t="s">
        <v>254</v>
      </c>
      <c r="D43" s="268">
        <f>SUM(D39:D41)</f>
        <v>0</v>
      </c>
      <c r="E43" s="268">
        <f>SUM(E39:E41)</f>
        <v>0</v>
      </c>
      <c r="F43" s="268">
        <f>SUM(F39:F41)</f>
        <v>0</v>
      </c>
      <c r="G43" s="268">
        <f>SUM(G39:G42)</f>
        <v>0</v>
      </c>
      <c r="H43" s="269">
        <f t="shared" ref="H43:I43" si="34">SUM(H39:H42)</f>
        <v>0</v>
      </c>
      <c r="I43" s="270">
        <f t="shared" si="34"/>
        <v>0</v>
      </c>
      <c r="J43" s="268">
        <f>SUM(J39:J42)</f>
        <v>0</v>
      </c>
      <c r="K43" s="269">
        <f t="shared" ref="K43:L43" si="35">SUM(K39:K42)</f>
        <v>0</v>
      </c>
      <c r="L43" s="270">
        <f t="shared" si="35"/>
        <v>0</v>
      </c>
      <c r="M43" s="268">
        <f>SUM(M39:M42)</f>
        <v>0</v>
      </c>
      <c r="N43" s="269">
        <f t="shared" ref="N43:O43" si="36">SUM(N39:N42)</f>
        <v>0</v>
      </c>
      <c r="O43" s="270">
        <f t="shared" si="36"/>
        <v>0</v>
      </c>
      <c r="P43" s="268">
        <f>SUM(P39:P42)</f>
        <v>0</v>
      </c>
      <c r="Q43" s="269">
        <f t="shared" ref="Q43:R43" si="37">SUM(Q39:Q42)</f>
        <v>0</v>
      </c>
      <c r="R43" s="270">
        <f t="shared" si="37"/>
        <v>0</v>
      </c>
      <c r="S43" s="268">
        <f>SUM(S39:S42)</f>
        <v>0</v>
      </c>
      <c r="T43" s="269">
        <f t="shared" ref="T43:U43" si="38">SUM(T39:T42)</f>
        <v>0</v>
      </c>
      <c r="U43" s="270">
        <f t="shared" si="38"/>
        <v>0</v>
      </c>
      <c r="V43" s="268">
        <f>SUM(V39:V42)</f>
        <v>0</v>
      </c>
      <c r="W43" s="269">
        <f t="shared" ref="W43:X43" si="39">SUM(W39:W42)</f>
        <v>0</v>
      </c>
      <c r="X43" s="270">
        <f t="shared" si="39"/>
        <v>0</v>
      </c>
      <c r="Y43" s="268">
        <f>SUM(Y39:Y42)</f>
        <v>0</v>
      </c>
      <c r="Z43" s="269">
        <f t="shared" ref="Z43:AA43" si="40">SUM(Z39:Z42)</f>
        <v>0</v>
      </c>
      <c r="AA43" s="270">
        <f t="shared" si="40"/>
        <v>0</v>
      </c>
    </row>
    <row r="44" spans="1:27" ht="16.2" thickBot="1">
      <c r="A44" s="107"/>
      <c r="B44" s="107"/>
      <c r="C44" s="10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row>
    <row r="45" spans="1:27" ht="16.2" thickBot="1">
      <c r="A45" s="108"/>
      <c r="B45" s="108"/>
      <c r="C45" s="108"/>
      <c r="D45" s="1114">
        <v>2024</v>
      </c>
      <c r="E45" s="1112"/>
      <c r="F45" s="1115"/>
      <c r="G45" s="1112">
        <v>2025</v>
      </c>
      <c r="H45" s="1112"/>
      <c r="I45" s="1113"/>
      <c r="J45" s="1112">
        <v>2026</v>
      </c>
      <c r="K45" s="1112"/>
      <c r="L45" s="1113"/>
      <c r="M45" s="1112">
        <v>2027</v>
      </c>
      <c r="N45" s="1112"/>
      <c r="O45" s="1113"/>
      <c r="P45" s="1112">
        <v>2028</v>
      </c>
      <c r="Q45" s="1112"/>
      <c r="R45" s="1113"/>
      <c r="S45" s="1112">
        <v>2029</v>
      </c>
      <c r="T45" s="1112"/>
      <c r="U45" s="1113"/>
      <c r="V45" s="1112">
        <v>2030</v>
      </c>
      <c r="W45" s="1112"/>
      <c r="X45" s="1113"/>
      <c r="Y45" s="1112">
        <v>2031</v>
      </c>
      <c r="Z45" s="1112"/>
      <c r="AA45" s="1113"/>
    </row>
    <row r="46" spans="1:27">
      <c r="A46" s="107"/>
      <c r="B46" s="107"/>
      <c r="C46" s="247" t="s">
        <v>257</v>
      </c>
      <c r="D46" s="200" t="s">
        <v>253</v>
      </c>
      <c r="E46" s="195" t="s">
        <v>193</v>
      </c>
      <c r="F46" s="196" t="s">
        <v>254</v>
      </c>
      <c r="G46" s="200" t="s">
        <v>253</v>
      </c>
      <c r="H46" s="195" t="s">
        <v>193</v>
      </c>
      <c r="I46" s="196" t="s">
        <v>254</v>
      </c>
      <c r="J46" s="200" t="s">
        <v>253</v>
      </c>
      <c r="K46" s="195" t="s">
        <v>193</v>
      </c>
      <c r="L46" s="196" t="s">
        <v>254</v>
      </c>
      <c r="M46" s="200" t="s">
        <v>253</v>
      </c>
      <c r="N46" s="195" t="s">
        <v>193</v>
      </c>
      <c r="O46" s="196" t="s">
        <v>254</v>
      </c>
      <c r="P46" s="200" t="s">
        <v>253</v>
      </c>
      <c r="Q46" s="195" t="s">
        <v>193</v>
      </c>
      <c r="R46" s="196" t="s">
        <v>254</v>
      </c>
      <c r="S46" s="200" t="s">
        <v>253</v>
      </c>
      <c r="T46" s="195" t="s">
        <v>193</v>
      </c>
      <c r="U46" s="196" t="s">
        <v>254</v>
      </c>
      <c r="V46" s="200" t="s">
        <v>253</v>
      </c>
      <c r="W46" s="195" t="s">
        <v>193</v>
      </c>
      <c r="X46" s="196" t="s">
        <v>254</v>
      </c>
      <c r="Y46" s="200" t="s">
        <v>253</v>
      </c>
      <c r="Z46" s="195" t="s">
        <v>193</v>
      </c>
      <c r="AA46" s="196" t="s">
        <v>254</v>
      </c>
    </row>
    <row r="47" spans="1:27">
      <c r="A47" s="107"/>
      <c r="B47" s="107"/>
      <c r="C47" s="248" t="s">
        <v>255</v>
      </c>
      <c r="D47" s="271">
        <f>D31+D39</f>
        <v>0</v>
      </c>
      <c r="E47" s="272">
        <f t="shared" ref="E47:I47" si="41">E31+E39</f>
        <v>0</v>
      </c>
      <c r="F47" s="501">
        <f t="shared" si="41"/>
        <v>0</v>
      </c>
      <c r="G47" s="271">
        <f t="shared" si="41"/>
        <v>0</v>
      </c>
      <c r="H47" s="272">
        <f t="shared" si="41"/>
        <v>0</v>
      </c>
      <c r="I47" s="263">
        <f t="shared" si="41"/>
        <v>0</v>
      </c>
      <c r="J47" s="271">
        <f t="shared" ref="J47:T47" si="42">J31+J39</f>
        <v>0</v>
      </c>
      <c r="K47" s="272">
        <f t="shared" si="42"/>
        <v>0</v>
      </c>
      <c r="L47" s="263">
        <f t="shared" si="42"/>
        <v>0</v>
      </c>
      <c r="M47" s="271">
        <f t="shared" si="42"/>
        <v>0</v>
      </c>
      <c r="N47" s="272">
        <f t="shared" si="42"/>
        <v>0</v>
      </c>
      <c r="O47" s="263">
        <f t="shared" si="42"/>
        <v>0</v>
      </c>
      <c r="P47" s="271">
        <f t="shared" si="42"/>
        <v>0</v>
      </c>
      <c r="Q47" s="272">
        <f t="shared" si="42"/>
        <v>0</v>
      </c>
      <c r="R47" s="263">
        <f>R31</f>
        <v>0</v>
      </c>
      <c r="S47" s="271">
        <f t="shared" si="42"/>
        <v>0</v>
      </c>
      <c r="T47" s="272">
        <f t="shared" si="42"/>
        <v>0</v>
      </c>
      <c r="U47" s="263">
        <f>U31</f>
        <v>0</v>
      </c>
      <c r="V47" s="271">
        <f t="shared" ref="V47:Z47" si="43">V31+V39</f>
        <v>0</v>
      </c>
      <c r="W47" s="272">
        <f t="shared" si="43"/>
        <v>0</v>
      </c>
      <c r="X47" s="263">
        <f>X31</f>
        <v>0</v>
      </c>
      <c r="Y47" s="271">
        <f t="shared" si="43"/>
        <v>0</v>
      </c>
      <c r="Z47" s="272">
        <f t="shared" si="43"/>
        <v>0</v>
      </c>
      <c r="AA47" s="263">
        <f>AA31</f>
        <v>0</v>
      </c>
    </row>
    <row r="48" spans="1:27">
      <c r="A48" s="107"/>
      <c r="B48" s="107"/>
      <c r="C48" s="249">
        <v>2020</v>
      </c>
      <c r="D48" s="271">
        <f t="shared" ref="D48:E48" si="44">D32+D40</f>
        <v>4.5</v>
      </c>
      <c r="E48" s="272">
        <f t="shared" si="44"/>
        <v>0.5</v>
      </c>
      <c r="F48" s="501">
        <f t="shared" ref="F48" si="45">F32+F40</f>
        <v>5</v>
      </c>
      <c r="G48" s="271">
        <f t="shared" ref="G48:H48" si="46">G32+G40</f>
        <v>0</v>
      </c>
      <c r="H48" s="272">
        <f t="shared" si="46"/>
        <v>0</v>
      </c>
      <c r="I48" s="263">
        <f t="shared" ref="I48:K48" si="47">I32+I40</f>
        <v>0</v>
      </c>
      <c r="J48" s="271">
        <f t="shared" si="47"/>
        <v>0</v>
      </c>
      <c r="K48" s="272">
        <f t="shared" si="47"/>
        <v>0</v>
      </c>
      <c r="L48" s="263">
        <f t="shared" ref="L48:U48" si="48">L32+L40</f>
        <v>0</v>
      </c>
      <c r="M48" s="271">
        <f t="shared" si="48"/>
        <v>0</v>
      </c>
      <c r="N48" s="272">
        <f t="shared" si="48"/>
        <v>0</v>
      </c>
      <c r="O48" s="263">
        <f t="shared" si="48"/>
        <v>0</v>
      </c>
      <c r="P48" s="271">
        <f t="shared" si="48"/>
        <v>0</v>
      </c>
      <c r="Q48" s="272">
        <f t="shared" si="48"/>
        <v>0</v>
      </c>
      <c r="R48" s="263">
        <f t="shared" si="48"/>
        <v>0</v>
      </c>
      <c r="S48" s="271">
        <f t="shared" si="48"/>
        <v>0</v>
      </c>
      <c r="T48" s="272">
        <f t="shared" si="48"/>
        <v>0</v>
      </c>
      <c r="U48" s="263">
        <f t="shared" si="48"/>
        <v>0</v>
      </c>
      <c r="V48" s="271">
        <f t="shared" ref="V48:AA48" si="49">V32+V40</f>
        <v>0</v>
      </c>
      <c r="W48" s="272">
        <f t="shared" si="49"/>
        <v>0</v>
      </c>
      <c r="X48" s="263">
        <f t="shared" si="49"/>
        <v>0</v>
      </c>
      <c r="Y48" s="271">
        <f t="shared" si="49"/>
        <v>0</v>
      </c>
      <c r="Z48" s="272">
        <f t="shared" si="49"/>
        <v>0</v>
      </c>
      <c r="AA48" s="263">
        <f t="shared" si="49"/>
        <v>0</v>
      </c>
    </row>
    <row r="49" spans="1:35">
      <c r="A49" s="107"/>
      <c r="B49" s="107"/>
      <c r="C49" s="250">
        <v>2021</v>
      </c>
      <c r="D49" s="271">
        <f t="shared" ref="D49:E49" si="50">D33+D41</f>
        <v>18.900000000000002</v>
      </c>
      <c r="E49" s="272">
        <f t="shared" si="50"/>
        <v>2.1</v>
      </c>
      <c r="F49" s="501">
        <f t="shared" ref="F49" si="51">F33+F41</f>
        <v>21</v>
      </c>
      <c r="G49" s="271">
        <f t="shared" ref="G49:I50" si="52">G33+G41</f>
        <v>0</v>
      </c>
      <c r="H49" s="272">
        <f t="shared" si="52"/>
        <v>0</v>
      </c>
      <c r="I49" s="263">
        <f t="shared" ref="I49:K49" si="53">I33+I41</f>
        <v>0</v>
      </c>
      <c r="J49" s="271">
        <f t="shared" si="53"/>
        <v>0</v>
      </c>
      <c r="K49" s="272">
        <f t="shared" si="53"/>
        <v>0</v>
      </c>
      <c r="L49" s="263">
        <f t="shared" ref="L49:U49" si="54">L33+L41</f>
        <v>0</v>
      </c>
      <c r="M49" s="271">
        <f t="shared" si="54"/>
        <v>0</v>
      </c>
      <c r="N49" s="272">
        <f t="shared" si="54"/>
        <v>0</v>
      </c>
      <c r="O49" s="263">
        <f t="shared" si="54"/>
        <v>0</v>
      </c>
      <c r="P49" s="271">
        <f t="shared" si="54"/>
        <v>0</v>
      </c>
      <c r="Q49" s="272">
        <f t="shared" si="54"/>
        <v>0</v>
      </c>
      <c r="R49" s="263">
        <f t="shared" si="54"/>
        <v>0</v>
      </c>
      <c r="S49" s="271">
        <f t="shared" si="54"/>
        <v>0</v>
      </c>
      <c r="T49" s="272">
        <f t="shared" si="54"/>
        <v>0</v>
      </c>
      <c r="U49" s="263">
        <f t="shared" si="54"/>
        <v>0</v>
      </c>
      <c r="V49" s="271">
        <f t="shared" ref="V49:AA49" si="55">V33+V41</f>
        <v>0</v>
      </c>
      <c r="W49" s="272">
        <f t="shared" si="55"/>
        <v>0</v>
      </c>
      <c r="X49" s="263">
        <f t="shared" si="55"/>
        <v>0</v>
      </c>
      <c r="Y49" s="271">
        <f t="shared" si="55"/>
        <v>0</v>
      </c>
      <c r="Z49" s="272">
        <f t="shared" si="55"/>
        <v>0</v>
      </c>
      <c r="AA49" s="263">
        <f t="shared" si="55"/>
        <v>0</v>
      </c>
    </row>
    <row r="50" spans="1:35">
      <c r="A50" s="107"/>
      <c r="B50" s="107"/>
      <c r="C50" s="250">
        <v>2022</v>
      </c>
      <c r="D50" s="265"/>
      <c r="E50" s="264"/>
      <c r="F50" s="267"/>
      <c r="G50" s="271">
        <f t="shared" si="52"/>
        <v>0</v>
      </c>
      <c r="H50" s="272">
        <f t="shared" si="52"/>
        <v>0</v>
      </c>
      <c r="I50" s="263">
        <f t="shared" si="52"/>
        <v>0</v>
      </c>
      <c r="J50" s="271">
        <f t="shared" ref="J50:U50" si="56">J34+J42</f>
        <v>0</v>
      </c>
      <c r="K50" s="272">
        <f t="shared" si="56"/>
        <v>0</v>
      </c>
      <c r="L50" s="263">
        <f t="shared" si="56"/>
        <v>0</v>
      </c>
      <c r="M50" s="271">
        <f t="shared" si="56"/>
        <v>0</v>
      </c>
      <c r="N50" s="272">
        <f t="shared" si="56"/>
        <v>0</v>
      </c>
      <c r="O50" s="263">
        <f t="shared" si="56"/>
        <v>0</v>
      </c>
      <c r="P50" s="271">
        <f t="shared" si="56"/>
        <v>0</v>
      </c>
      <c r="Q50" s="272">
        <f t="shared" si="56"/>
        <v>0</v>
      </c>
      <c r="R50" s="263">
        <f t="shared" si="56"/>
        <v>0</v>
      </c>
      <c r="S50" s="271">
        <f t="shared" si="56"/>
        <v>0</v>
      </c>
      <c r="T50" s="272">
        <f t="shared" si="56"/>
        <v>0</v>
      </c>
      <c r="U50" s="263">
        <f t="shared" si="56"/>
        <v>0</v>
      </c>
      <c r="V50" s="271">
        <f t="shared" ref="V50:AA50" si="57">V34+V42</f>
        <v>0</v>
      </c>
      <c r="W50" s="272">
        <f t="shared" si="57"/>
        <v>0</v>
      </c>
      <c r="X50" s="263">
        <f t="shared" si="57"/>
        <v>0</v>
      </c>
      <c r="Y50" s="271">
        <f t="shared" si="57"/>
        <v>0</v>
      </c>
      <c r="Z50" s="272">
        <f t="shared" si="57"/>
        <v>0</v>
      </c>
      <c r="AA50" s="263">
        <f t="shared" si="57"/>
        <v>0</v>
      </c>
    </row>
    <row r="51" spans="1:35" ht="16.2" thickBot="1">
      <c r="A51" s="107"/>
      <c r="B51" s="107"/>
      <c r="C51" s="251" t="s">
        <v>254</v>
      </c>
      <c r="D51" s="268">
        <f>SUM(D47:D49)</f>
        <v>23.400000000000002</v>
      </c>
      <c r="E51" s="268">
        <f>SUM(E47:E49)</f>
        <v>2.6</v>
      </c>
      <c r="F51" s="268">
        <f>SUM(F47:F49)</f>
        <v>26</v>
      </c>
      <c r="G51" s="268">
        <f>G35+G43</f>
        <v>0</v>
      </c>
      <c r="H51" s="269">
        <f t="shared" ref="H51:I51" si="58">H35+H43</f>
        <v>0</v>
      </c>
      <c r="I51" s="270">
        <f t="shared" si="58"/>
        <v>0</v>
      </c>
      <c r="J51" s="268">
        <f>J35+J43</f>
        <v>0</v>
      </c>
      <c r="K51" s="269">
        <f t="shared" ref="K51:L51" si="59">K35+K43</f>
        <v>0</v>
      </c>
      <c r="L51" s="270">
        <f t="shared" si="59"/>
        <v>0</v>
      </c>
      <c r="M51" s="268">
        <f>M35+M43</f>
        <v>0</v>
      </c>
      <c r="N51" s="269">
        <f t="shared" ref="N51:O51" si="60">N35+N43</f>
        <v>0</v>
      </c>
      <c r="O51" s="270">
        <f t="shared" si="60"/>
        <v>0</v>
      </c>
      <c r="P51" s="268">
        <f>P35+P43</f>
        <v>0</v>
      </c>
      <c r="Q51" s="269">
        <f t="shared" ref="Q51:R51" si="61">Q35+Q43</f>
        <v>0</v>
      </c>
      <c r="R51" s="270">
        <f t="shared" si="61"/>
        <v>0</v>
      </c>
      <c r="S51" s="268">
        <f>S35+S43</f>
        <v>0</v>
      </c>
      <c r="T51" s="269">
        <f t="shared" ref="T51:U51" si="62">T35+T43</f>
        <v>0</v>
      </c>
      <c r="U51" s="270">
        <f t="shared" si="62"/>
        <v>0</v>
      </c>
      <c r="V51" s="268">
        <f>V35+V43</f>
        <v>0</v>
      </c>
      <c r="W51" s="269">
        <f t="shared" ref="W51:X51" si="63">W35+W43</f>
        <v>0</v>
      </c>
      <c r="X51" s="270">
        <f t="shared" si="63"/>
        <v>0</v>
      </c>
      <c r="Y51" s="268">
        <f>Y35+Y43</f>
        <v>0</v>
      </c>
      <c r="Z51" s="269">
        <f t="shared" ref="Z51:AA51" si="64">Z35+Z43</f>
        <v>0</v>
      </c>
      <c r="AA51" s="270">
        <f t="shared" si="64"/>
        <v>0</v>
      </c>
    </row>
    <row r="52" spans="1:35">
      <c r="A52" s="107"/>
      <c r="B52" s="107"/>
      <c r="C52" s="107"/>
      <c r="D52" s="197"/>
      <c r="E52" s="197"/>
      <c r="F52" s="197"/>
      <c r="G52" s="197"/>
      <c r="H52" s="197"/>
      <c r="I52" s="117"/>
    </row>
    <row r="53" spans="1:35">
      <c r="C53" s="870" t="s">
        <v>258</v>
      </c>
    </row>
    <row r="54" spans="1:35">
      <c r="C54" s="109" t="s">
        <v>259</v>
      </c>
    </row>
    <row r="55" spans="1:35">
      <c r="C55" s="505"/>
    </row>
    <row r="56" spans="1:35">
      <c r="C56" s="505"/>
    </row>
    <row r="58" spans="1:35" ht="34.200000000000003" thickBot="1">
      <c r="C58" s="644" t="s">
        <v>1876</v>
      </c>
    </row>
    <row r="59" spans="1:35" ht="16.2" thickBot="1">
      <c r="D59" s="1114">
        <v>2024</v>
      </c>
      <c r="E59" s="1112"/>
      <c r="F59" s="1112"/>
      <c r="G59" s="1113"/>
      <c r="H59" s="1114">
        <v>2025</v>
      </c>
      <c r="I59" s="1112"/>
      <c r="J59" s="1112"/>
      <c r="K59" s="1113"/>
      <c r="L59" s="1114">
        <v>2026</v>
      </c>
      <c r="M59" s="1112"/>
      <c r="N59" s="1112"/>
      <c r="O59" s="1113"/>
      <c r="P59" s="1114">
        <v>2027</v>
      </c>
      <c r="Q59" s="1112"/>
      <c r="R59" s="1112"/>
      <c r="S59" s="1113"/>
      <c r="T59" s="1114">
        <v>2028</v>
      </c>
      <c r="U59" s="1112"/>
      <c r="V59" s="1112"/>
      <c r="W59" s="1113"/>
      <c r="X59" s="1114">
        <v>2029</v>
      </c>
      <c r="Y59" s="1112"/>
      <c r="Z59" s="1112"/>
      <c r="AA59" s="1113"/>
      <c r="AB59" s="1114">
        <v>2030</v>
      </c>
      <c r="AC59" s="1112"/>
      <c r="AD59" s="1112"/>
      <c r="AE59" s="1113"/>
      <c r="AF59" s="1114">
        <v>2031</v>
      </c>
      <c r="AG59" s="1112"/>
      <c r="AH59" s="1112"/>
      <c r="AI59" s="1113"/>
    </row>
    <row r="60" spans="1:35" ht="31.8" thickBot="1">
      <c r="D60" s="629" t="s">
        <v>260</v>
      </c>
      <c r="E60" s="1112" t="s">
        <v>261</v>
      </c>
      <c r="F60" s="1112"/>
      <c r="G60" s="1113"/>
      <c r="H60" s="629" t="s">
        <v>260</v>
      </c>
      <c r="I60" s="1112" t="s">
        <v>261</v>
      </c>
      <c r="J60" s="1112"/>
      <c r="K60" s="1113"/>
      <c r="L60" s="629" t="s">
        <v>260</v>
      </c>
      <c r="M60" s="1112" t="s">
        <v>261</v>
      </c>
      <c r="N60" s="1112"/>
      <c r="O60" s="1113"/>
      <c r="P60" s="629" t="s">
        <v>260</v>
      </c>
      <c r="Q60" s="1112" t="s">
        <v>261</v>
      </c>
      <c r="R60" s="1112"/>
      <c r="S60" s="1113"/>
      <c r="T60" s="629" t="s">
        <v>260</v>
      </c>
      <c r="U60" s="1112" t="s">
        <v>261</v>
      </c>
      <c r="V60" s="1112"/>
      <c r="W60" s="1113"/>
      <c r="X60" s="629" t="s">
        <v>260</v>
      </c>
      <c r="Y60" s="1112" t="s">
        <v>261</v>
      </c>
      <c r="Z60" s="1112"/>
      <c r="AA60" s="1113"/>
      <c r="AB60" s="629" t="s">
        <v>260</v>
      </c>
      <c r="AC60" s="1112" t="s">
        <v>261</v>
      </c>
      <c r="AD60" s="1112"/>
      <c r="AE60" s="1113"/>
      <c r="AF60" s="629" t="s">
        <v>260</v>
      </c>
      <c r="AG60" s="1112" t="s">
        <v>261</v>
      </c>
      <c r="AH60" s="1112"/>
      <c r="AI60" s="1113"/>
    </row>
    <row r="61" spans="1:35" ht="63" thickBot="1">
      <c r="C61" s="644"/>
      <c r="D61" s="645" t="s">
        <v>262</v>
      </c>
      <c r="E61" s="646" t="s">
        <v>263</v>
      </c>
      <c r="F61" s="647" t="s">
        <v>264</v>
      </c>
      <c r="G61" s="648" t="s">
        <v>265</v>
      </c>
      <c r="H61" s="649" t="s">
        <v>262</v>
      </c>
      <c r="I61" s="646" t="s">
        <v>263</v>
      </c>
      <c r="J61" s="647" t="s">
        <v>264</v>
      </c>
      <c r="K61" s="648" t="s">
        <v>265</v>
      </c>
      <c r="L61" s="645" t="s">
        <v>262</v>
      </c>
      <c r="M61" s="646" t="s">
        <v>263</v>
      </c>
      <c r="N61" s="647" t="s">
        <v>264</v>
      </c>
      <c r="O61" s="648" t="s">
        <v>265</v>
      </c>
      <c r="P61" s="649" t="s">
        <v>262</v>
      </c>
      <c r="Q61" s="646" t="s">
        <v>263</v>
      </c>
      <c r="R61" s="647" t="s">
        <v>264</v>
      </c>
      <c r="S61" s="648" t="s">
        <v>265</v>
      </c>
      <c r="T61" s="645" t="s">
        <v>262</v>
      </c>
      <c r="U61" s="646" t="s">
        <v>263</v>
      </c>
      <c r="V61" s="647" t="s">
        <v>264</v>
      </c>
      <c r="W61" s="648" t="s">
        <v>265</v>
      </c>
      <c r="X61" s="649" t="s">
        <v>262</v>
      </c>
      <c r="Y61" s="646" t="s">
        <v>263</v>
      </c>
      <c r="Z61" s="647" t="s">
        <v>264</v>
      </c>
      <c r="AA61" s="648" t="s">
        <v>265</v>
      </c>
      <c r="AB61" s="645" t="s">
        <v>262</v>
      </c>
      <c r="AC61" s="646" t="s">
        <v>263</v>
      </c>
      <c r="AD61" s="647" t="s">
        <v>264</v>
      </c>
      <c r="AE61" s="648" t="s">
        <v>265</v>
      </c>
      <c r="AF61" s="649" t="s">
        <v>262</v>
      </c>
      <c r="AG61" s="646" t="s">
        <v>263</v>
      </c>
      <c r="AH61" s="647" t="s">
        <v>264</v>
      </c>
      <c r="AI61" s="648" t="s">
        <v>265</v>
      </c>
    </row>
    <row r="62" spans="1:35" ht="18.600000000000001">
      <c r="C62" s="641" t="s">
        <v>266</v>
      </c>
      <c r="D62" s="638">
        <v>0</v>
      </c>
      <c r="E62" s="635">
        <f>+G62*E$23</f>
        <v>7991.1</v>
      </c>
      <c r="F62" s="630">
        <f>+G62*E$24</f>
        <v>887.90000000000009</v>
      </c>
      <c r="G62" s="628">
        <f>+'7.3 PA PY budget_savings'!C69-'7.3 PA PY budget_savings'!C61</f>
        <v>8879</v>
      </c>
      <c r="H62" s="638">
        <v>0</v>
      </c>
      <c r="I62" s="635">
        <f>+K62*G$23</f>
        <v>6786</v>
      </c>
      <c r="J62" s="630">
        <f>+K62*G$24</f>
        <v>754</v>
      </c>
      <c r="K62" s="634">
        <f>+'7.3 PA PY budget_savings'!I69-'7.3 PA PY budget_savings'!I61</f>
        <v>7540</v>
      </c>
      <c r="L62" s="638">
        <v>0</v>
      </c>
      <c r="M62" s="635">
        <f>+O62*K$23</f>
        <v>7686</v>
      </c>
      <c r="N62" s="630">
        <f>+O62*K$24</f>
        <v>854</v>
      </c>
      <c r="O62" s="628">
        <f>+'7.3 PA PY budget_savings'!O69-'7.3 PA PY budget_savings'!O61</f>
        <v>8540</v>
      </c>
      <c r="P62" s="638">
        <v>0</v>
      </c>
      <c r="Q62" s="635">
        <f>+S62*K$23</f>
        <v>7866</v>
      </c>
      <c r="R62" s="630">
        <f>+S62*K$24</f>
        <v>874</v>
      </c>
      <c r="S62" s="634">
        <f>+'7.3 PA PY budget_savings'!U69-'7.3 PA PY budget_savings'!U61</f>
        <v>8740</v>
      </c>
      <c r="T62" s="638">
        <v>0</v>
      </c>
      <c r="U62" s="635">
        <f>+W62*M$23</f>
        <v>2239.1999999999998</v>
      </c>
      <c r="V62" s="630">
        <f>+W62*M$24</f>
        <v>248.79999999999998</v>
      </c>
      <c r="W62" s="628">
        <f>+'7.3 PA PY budget_savings'!AA69-'7.3 PA PY budget_savings'!AA61</f>
        <v>2488</v>
      </c>
      <c r="X62" s="638">
        <v>0</v>
      </c>
      <c r="Y62" s="635">
        <f>+AA62*O$23</f>
        <v>1384.2</v>
      </c>
      <c r="Z62" s="630">
        <f>+AA62*O$24</f>
        <v>153.80000000000001</v>
      </c>
      <c r="AA62" s="634">
        <f>+'7.3 PA PY budget_savings'!AG69-'7.3 PA PY budget_savings'!AG61</f>
        <v>1538</v>
      </c>
      <c r="AB62" s="638">
        <v>0</v>
      </c>
      <c r="AC62" s="635">
        <f>+AE62*Q$23</f>
        <v>1683.9</v>
      </c>
      <c r="AD62" s="630">
        <f>+AE62*Q$24</f>
        <v>187.10000000000002</v>
      </c>
      <c r="AE62" s="628">
        <f>+'7.3 PA PY budget_savings'!AM69-'7.3 PA PY budget_savings'!AM61</f>
        <v>1871</v>
      </c>
      <c r="AF62" s="638">
        <v>0</v>
      </c>
      <c r="AG62" s="635">
        <f>+AI62*S$23</f>
        <v>7383.6</v>
      </c>
      <c r="AH62" s="630">
        <f>+AI62*S$24</f>
        <v>820.40000000000009</v>
      </c>
      <c r="AI62" s="634">
        <f>+'7.3 PA PY budget_savings'!AS69-'7.3 PA PY budget_savings'!AS61</f>
        <v>8204</v>
      </c>
    </row>
    <row r="63" spans="1:35" ht="18.600000000000001">
      <c r="C63" s="642" t="s">
        <v>267</v>
      </c>
      <c r="D63" s="640"/>
      <c r="E63" s="636">
        <f t="shared" ref="E63:E65" si="65">+$G63*$E$23</f>
        <v>0</v>
      </c>
      <c r="F63" s="631">
        <f t="shared" ref="F63:F65" si="66">+$G63*$E$24</f>
        <v>0</v>
      </c>
      <c r="G63" s="627">
        <f>+'7.3 PA PY budget_savings'!C76</f>
        <v>0</v>
      </c>
      <c r="H63" s="640"/>
      <c r="I63" s="636">
        <f t="shared" ref="I63:I65" si="67">+$K63*$G$23</f>
        <v>0</v>
      </c>
      <c r="J63" s="631">
        <f t="shared" ref="J63:J65" si="68">+$K63*$G$24</f>
        <v>0</v>
      </c>
      <c r="K63" s="277">
        <f>+'7.3 PA PY budget_savings'!I76</f>
        <v>0</v>
      </c>
      <c r="L63" s="640"/>
      <c r="M63" s="636">
        <f>+O63*I$23</f>
        <v>0</v>
      </c>
      <c r="N63" s="631">
        <f>+O63*I$24</f>
        <v>0</v>
      </c>
      <c r="O63" s="627">
        <f>+'7.3 PA PY budget_savings'!O76</f>
        <v>0</v>
      </c>
      <c r="P63" s="640"/>
      <c r="Q63" s="636">
        <f t="shared" ref="Q63:Q65" si="69">+S63*K$23</f>
        <v>0</v>
      </c>
      <c r="R63" s="631">
        <f t="shared" ref="R63:R65" si="70">+S63*K$24</f>
        <v>0</v>
      </c>
      <c r="S63" s="277">
        <f>+'7.3 PA PY budget_savings'!U76</f>
        <v>0</v>
      </c>
      <c r="T63" s="640"/>
      <c r="U63" s="636">
        <f t="shared" ref="U63:U65" si="71">+W63*M$23</f>
        <v>0</v>
      </c>
      <c r="V63" s="631">
        <f t="shared" ref="V63:V65" si="72">+W63*M$24</f>
        <v>0</v>
      </c>
      <c r="W63" s="627">
        <f>+'7.3 PA PY budget_savings'!AA76</f>
        <v>0</v>
      </c>
      <c r="X63" s="640"/>
      <c r="Y63" s="636">
        <f t="shared" ref="Y63:Y65" si="73">+AA63*O$23</f>
        <v>0</v>
      </c>
      <c r="Z63" s="631">
        <f t="shared" ref="Z63:Z65" si="74">+AA63*O$24</f>
        <v>0</v>
      </c>
      <c r="AA63" s="277">
        <f>+'7.3 PA PY budget_savings'!AG76</f>
        <v>0</v>
      </c>
      <c r="AB63" s="640"/>
      <c r="AC63" s="636">
        <f t="shared" ref="AC63:AC65" si="75">+AE63*Q$23</f>
        <v>0</v>
      </c>
      <c r="AD63" s="631">
        <f t="shared" ref="AD63:AD65" si="76">+AE63*Q$24</f>
        <v>0</v>
      </c>
      <c r="AE63" s="627">
        <f>+'7.3 PA PY budget_savings'!AM76</f>
        <v>0</v>
      </c>
      <c r="AF63" s="640"/>
      <c r="AG63" s="636">
        <f t="shared" ref="AG63:AG65" si="77">+AI63*S$23</f>
        <v>0</v>
      </c>
      <c r="AH63" s="631">
        <f t="shared" ref="AH63:AH65" si="78">+AI63*S$24</f>
        <v>0</v>
      </c>
      <c r="AI63" s="277">
        <f>+'7.3 PA PY budget_savings'!AS76</f>
        <v>0</v>
      </c>
    </row>
    <row r="64" spans="1:35" ht="18.600000000000001">
      <c r="C64" s="642" t="s">
        <v>268</v>
      </c>
      <c r="D64" s="640"/>
      <c r="E64" s="636">
        <f t="shared" si="65"/>
        <v>0</v>
      </c>
      <c r="F64" s="631">
        <f t="shared" si="66"/>
        <v>0</v>
      </c>
      <c r="G64" s="627">
        <f>+'7.3 PA PY budget_savings'!C82</f>
        <v>0</v>
      </c>
      <c r="H64" s="640"/>
      <c r="I64" s="636">
        <f t="shared" si="67"/>
        <v>0</v>
      </c>
      <c r="J64" s="631">
        <f t="shared" si="68"/>
        <v>0</v>
      </c>
      <c r="K64" s="277">
        <f>+'7.3 PA PY budget_savings'!I82</f>
        <v>0</v>
      </c>
      <c r="L64" s="640"/>
      <c r="M64" s="636">
        <f t="shared" ref="M64:M65" si="79">+O64*I$23</f>
        <v>0</v>
      </c>
      <c r="N64" s="631">
        <f t="shared" ref="N64:N65" si="80">+O64*I$24</f>
        <v>0</v>
      </c>
      <c r="O64" s="627">
        <f>+'7.3 PA PY budget_savings'!O82</f>
        <v>0</v>
      </c>
      <c r="P64" s="640"/>
      <c r="Q64" s="636">
        <f t="shared" si="69"/>
        <v>0</v>
      </c>
      <c r="R64" s="631">
        <f t="shared" si="70"/>
        <v>0</v>
      </c>
      <c r="S64" s="277">
        <f>+'7.3 PA PY budget_savings'!U82</f>
        <v>0</v>
      </c>
      <c r="T64" s="640"/>
      <c r="U64" s="636">
        <f t="shared" si="71"/>
        <v>0</v>
      </c>
      <c r="V64" s="631">
        <f t="shared" si="72"/>
        <v>0</v>
      </c>
      <c r="W64" s="627">
        <f>+'7.3 PA PY budget_savings'!AA82</f>
        <v>0</v>
      </c>
      <c r="X64" s="640"/>
      <c r="Y64" s="636">
        <f t="shared" si="73"/>
        <v>0</v>
      </c>
      <c r="Z64" s="631">
        <f>+AA64*O$24</f>
        <v>0</v>
      </c>
      <c r="AA64" s="277">
        <f>+'7.3 PA PY budget_savings'!AG82</f>
        <v>0</v>
      </c>
      <c r="AB64" s="640"/>
      <c r="AC64" s="636">
        <f t="shared" si="75"/>
        <v>0</v>
      </c>
      <c r="AD64" s="631">
        <f t="shared" si="76"/>
        <v>0</v>
      </c>
      <c r="AE64" s="627">
        <f>+'7.3 PA PY budget_savings'!AM82</f>
        <v>0</v>
      </c>
      <c r="AF64" s="640"/>
      <c r="AG64" s="636">
        <f t="shared" si="77"/>
        <v>0</v>
      </c>
      <c r="AH64" s="631">
        <f t="shared" si="78"/>
        <v>0</v>
      </c>
      <c r="AI64" s="277">
        <f>+'7.3 PA PY budget_savings'!AS82</f>
        <v>0</v>
      </c>
    </row>
    <row r="65" spans="3:35" ht="18.600000000000001">
      <c r="C65" s="642" t="s">
        <v>269</v>
      </c>
      <c r="D65" s="640"/>
      <c r="E65" s="636">
        <f t="shared" si="65"/>
        <v>17.100000000000001</v>
      </c>
      <c r="F65" s="631">
        <f t="shared" si="66"/>
        <v>1.9000000000000001</v>
      </c>
      <c r="G65" s="263">
        <f>+'7.3 PA PY budget_savings'!C61</f>
        <v>19</v>
      </c>
      <c r="H65" s="640"/>
      <c r="I65" s="636">
        <f t="shared" si="67"/>
        <v>0</v>
      </c>
      <c r="J65" s="631">
        <f t="shared" si="68"/>
        <v>0</v>
      </c>
      <c r="K65" s="263">
        <f>+'7.3 PA PY budget_savings'!I61</f>
        <v>0</v>
      </c>
      <c r="L65" s="640"/>
      <c r="M65" s="636">
        <f t="shared" si="79"/>
        <v>0</v>
      </c>
      <c r="N65" s="631">
        <f t="shared" si="80"/>
        <v>0</v>
      </c>
      <c r="O65" s="263">
        <f>+'7.3 PA PY budget_savings'!O61</f>
        <v>0</v>
      </c>
      <c r="P65" s="640"/>
      <c r="Q65" s="636">
        <f t="shared" si="69"/>
        <v>0</v>
      </c>
      <c r="R65" s="631">
        <f t="shared" si="70"/>
        <v>0</v>
      </c>
      <c r="S65" s="263">
        <f>+'7.3 PA PY budget_savings'!U61</f>
        <v>0</v>
      </c>
      <c r="T65" s="640"/>
      <c r="U65" s="636">
        <f t="shared" si="71"/>
        <v>0</v>
      </c>
      <c r="V65" s="631">
        <f t="shared" si="72"/>
        <v>0</v>
      </c>
      <c r="W65" s="263">
        <f>+'7.3 PA PY budget_savings'!AA61</f>
        <v>0</v>
      </c>
      <c r="X65" s="640"/>
      <c r="Y65" s="636">
        <f t="shared" si="73"/>
        <v>0</v>
      </c>
      <c r="Z65" s="631">
        <f t="shared" si="74"/>
        <v>0</v>
      </c>
      <c r="AA65" s="263">
        <f>+'7.3 PA PY budget_savings'!AG61</f>
        <v>0</v>
      </c>
      <c r="AB65" s="640"/>
      <c r="AC65" s="636">
        <f t="shared" si="75"/>
        <v>0</v>
      </c>
      <c r="AD65" s="631">
        <f t="shared" si="76"/>
        <v>0</v>
      </c>
      <c r="AE65" s="263">
        <f>+'7.3 PA PY budget_savings'!AM61</f>
        <v>0</v>
      </c>
      <c r="AF65" s="640"/>
      <c r="AG65" s="636">
        <f t="shared" si="77"/>
        <v>0</v>
      </c>
      <c r="AH65" s="631">
        <f t="shared" si="78"/>
        <v>0</v>
      </c>
      <c r="AI65" s="263">
        <f>+'7.3 PA PY budget_savings'!AS61</f>
        <v>0</v>
      </c>
    </row>
    <row r="66" spans="3:35" ht="16.2" thickBot="1">
      <c r="C66" s="643" t="s">
        <v>270</v>
      </c>
      <c r="D66" s="639">
        <f>D62</f>
        <v>0</v>
      </c>
      <c r="E66" s="637">
        <f>SUM(E62:E65)</f>
        <v>8008.2000000000007</v>
      </c>
      <c r="F66" s="632">
        <f>SUM(F62:F65)</f>
        <v>889.80000000000007</v>
      </c>
      <c r="G66" s="633">
        <f>SUM(G62:G65)</f>
        <v>8898</v>
      </c>
      <c r="H66" s="639">
        <f>H62</f>
        <v>0</v>
      </c>
      <c r="I66" s="637">
        <f>SUM(I62:I65)</f>
        <v>6786</v>
      </c>
      <c r="J66" s="632">
        <f>SUM(J62:J65)</f>
        <v>754</v>
      </c>
      <c r="K66" s="633">
        <f>SUM(K62:K65)</f>
        <v>7540</v>
      </c>
      <c r="L66" s="639">
        <f>L62</f>
        <v>0</v>
      </c>
      <c r="M66" s="637">
        <f>SUM(M62:M65)</f>
        <v>7686</v>
      </c>
      <c r="N66" s="632">
        <f>SUM(N62:N65)</f>
        <v>854</v>
      </c>
      <c r="O66" s="633">
        <f>SUM(O62:O65)</f>
        <v>8540</v>
      </c>
      <c r="P66" s="639">
        <f>P62</f>
        <v>0</v>
      </c>
      <c r="Q66" s="637">
        <f>SUM(Q62:Q65)</f>
        <v>7866</v>
      </c>
      <c r="R66" s="632">
        <f>SUM(R62:R65)</f>
        <v>874</v>
      </c>
      <c r="S66" s="633">
        <f>SUM(S62:S65)</f>
        <v>8740</v>
      </c>
      <c r="T66" s="639">
        <f>T62</f>
        <v>0</v>
      </c>
      <c r="U66" s="637">
        <f>SUM(U62:U65)</f>
        <v>2239.1999999999998</v>
      </c>
      <c r="V66" s="632">
        <f>SUM(V62:V65)</f>
        <v>248.79999999999998</v>
      </c>
      <c r="W66" s="633">
        <f>SUM(W62:W65)</f>
        <v>2488</v>
      </c>
      <c r="X66" s="639">
        <f>X62</f>
        <v>0</v>
      </c>
      <c r="Y66" s="637">
        <f>SUM(Y62:Y65)</f>
        <v>1384.2</v>
      </c>
      <c r="Z66" s="632">
        <f>SUM(Z62:Z65)</f>
        <v>153.80000000000001</v>
      </c>
      <c r="AA66" s="633">
        <f>SUM(AA62:AA65)</f>
        <v>1538</v>
      </c>
      <c r="AB66" s="639">
        <f>AB62</f>
        <v>0</v>
      </c>
      <c r="AC66" s="637">
        <f>SUM(AC62:AC65)</f>
        <v>1683.9</v>
      </c>
      <c r="AD66" s="632">
        <f>SUM(AD62:AD65)</f>
        <v>187.10000000000002</v>
      </c>
      <c r="AE66" s="633">
        <f>SUM(AE62:AE65)</f>
        <v>1871</v>
      </c>
      <c r="AF66" s="639">
        <f>AF62</f>
        <v>0</v>
      </c>
      <c r="AG66" s="637">
        <f>SUM(AG62:AG65)</f>
        <v>7383.6</v>
      </c>
      <c r="AH66" s="632">
        <f>SUM(AH62:AH65)</f>
        <v>820.40000000000009</v>
      </c>
      <c r="AI66" s="633">
        <f>SUM(AI62:AI65)</f>
        <v>8204</v>
      </c>
    </row>
    <row r="67" spans="3:35">
      <c r="C67" s="203"/>
    </row>
    <row r="68" spans="3:35">
      <c r="C68" s="244" t="s">
        <v>271</v>
      </c>
      <c r="D68" s="243"/>
      <c r="E68" s="243"/>
      <c r="F68" s="243"/>
      <c r="G68" s="243"/>
    </row>
    <row r="69" spans="3:35">
      <c r="C69" s="1116" t="s">
        <v>1804</v>
      </c>
      <c r="D69" s="1117"/>
      <c r="E69" s="1117"/>
      <c r="F69" s="1117"/>
      <c r="G69" s="926"/>
    </row>
    <row r="70" spans="3:35">
      <c r="C70" s="1117"/>
      <c r="D70" s="1117"/>
      <c r="E70" s="1117"/>
      <c r="F70" s="1117"/>
      <c r="G70" s="926"/>
    </row>
    <row r="71" spans="3:35">
      <c r="C71" s="926" t="s">
        <v>272</v>
      </c>
      <c r="D71" s="119"/>
      <c r="E71" s="119"/>
      <c r="F71" s="119"/>
      <c r="G71" s="119"/>
    </row>
    <row r="72" spans="3:35">
      <c r="C72" s="926" t="s">
        <v>273</v>
      </c>
      <c r="D72" s="119"/>
      <c r="E72" s="119"/>
      <c r="F72" s="119"/>
      <c r="G72" s="119"/>
    </row>
    <row r="73" spans="3:35">
      <c r="C73" s="926" t="s">
        <v>274</v>
      </c>
      <c r="D73" s="119"/>
      <c r="E73" s="119"/>
      <c r="F73" s="119"/>
      <c r="G73" s="119"/>
    </row>
    <row r="74" spans="3:35" s="620" customFormat="1">
      <c r="C74" s="926" t="s">
        <v>275</v>
      </c>
    </row>
  </sheetData>
  <mergeCells count="43">
    <mergeCell ref="AF59:AI59"/>
    <mergeCell ref="AC60:AE60"/>
    <mergeCell ref="AG60:AI60"/>
    <mergeCell ref="T59:W59"/>
    <mergeCell ref="X59:AA59"/>
    <mergeCell ref="U60:W60"/>
    <mergeCell ref="Y60:AA60"/>
    <mergeCell ref="AB59:AE59"/>
    <mergeCell ref="C69:F70"/>
    <mergeCell ref="L59:O59"/>
    <mergeCell ref="P59:S59"/>
    <mergeCell ref="M60:O60"/>
    <mergeCell ref="Q60:S60"/>
    <mergeCell ref="Y29:AA29"/>
    <mergeCell ref="Y37:AA37"/>
    <mergeCell ref="Y45:AA45"/>
    <mergeCell ref="S29:U29"/>
    <mergeCell ref="S37:U37"/>
    <mergeCell ref="S45:U45"/>
    <mergeCell ref="V29:X29"/>
    <mergeCell ref="V37:X37"/>
    <mergeCell ref="V45:X45"/>
    <mergeCell ref="M29:O29"/>
    <mergeCell ref="M37:O37"/>
    <mergeCell ref="M45:O45"/>
    <mergeCell ref="P29:R29"/>
    <mergeCell ref="P37:R37"/>
    <mergeCell ref="P45:R45"/>
    <mergeCell ref="D6:G6"/>
    <mergeCell ref="H6:K6"/>
    <mergeCell ref="E60:G60"/>
    <mergeCell ref="I60:K60"/>
    <mergeCell ref="D59:G59"/>
    <mergeCell ref="H59:K59"/>
    <mergeCell ref="D29:F29"/>
    <mergeCell ref="G29:I29"/>
    <mergeCell ref="D37:F37"/>
    <mergeCell ref="G37:I37"/>
    <mergeCell ref="D45:F45"/>
    <mergeCell ref="G45:I45"/>
    <mergeCell ref="J29:L29"/>
    <mergeCell ref="J37:L37"/>
    <mergeCell ref="J45:L45"/>
  </mergeCells>
  <phoneticPr fontId="207" type="noConversion"/>
  <pageMargins left="0.7" right="0.7" top="0.75" bottom="0.75" header="0.3" footer="0.3"/>
  <pageSetup scale="38"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codeName="Sheet7"/>
  <dimension ref="A1:CH165"/>
  <sheetViews>
    <sheetView showGridLines="0" zoomScale="75" zoomScaleNormal="75" workbookViewId="0">
      <pane xSplit="4" ySplit="6" topLeftCell="BU103" activePane="bottomRight" state="frozen"/>
      <selection pane="topRight" activeCell="B1" sqref="B1"/>
      <selection pane="bottomLeft" activeCell="B1" sqref="B1"/>
      <selection pane="bottomRight" activeCell="S134" sqref="S134"/>
    </sheetView>
  </sheetViews>
  <sheetFormatPr defaultColWidth="8" defaultRowHeight="13.2"/>
  <cols>
    <col min="1" max="1" width="12.09765625" style="11" customWidth="1"/>
    <col min="2" max="3" width="13.09765625" style="14" customWidth="1"/>
    <col min="4" max="4" width="52.09765625" style="14" customWidth="1"/>
    <col min="5" max="5" width="14.59765625" style="14" bestFit="1" customWidth="1"/>
    <col min="6" max="6" width="15.09765625" style="50" customWidth="1"/>
    <col min="7" max="7" width="17.09765625" style="12" bestFit="1" customWidth="1"/>
    <col min="8" max="8" width="30.59765625" style="12" customWidth="1"/>
    <col min="9" max="9" width="25.59765625" style="14" customWidth="1"/>
    <col min="10" max="10" width="20" style="14" bestFit="1" customWidth="1"/>
    <col min="11" max="11" width="21.59765625" style="14" bestFit="1" customWidth="1"/>
    <col min="12" max="14" width="12.59765625" style="13" customWidth="1"/>
    <col min="15" max="18" width="14.59765625" style="13" customWidth="1"/>
    <col min="19" max="20" width="16.59765625" style="24" customWidth="1"/>
    <col min="21" max="21" width="14.59765625" style="24" customWidth="1"/>
    <col min="22" max="22" width="16.59765625" style="24" customWidth="1"/>
    <col min="23" max="32" width="14.59765625" style="383" customWidth="1"/>
    <col min="33" max="36" width="14.59765625" style="13" customWidth="1"/>
    <col min="37" max="38" width="16.59765625" style="24" customWidth="1"/>
    <col min="39" max="39" width="14.59765625" style="24" customWidth="1"/>
    <col min="40" max="40" width="16.59765625" style="24" customWidth="1"/>
    <col min="41" max="50" width="14.59765625" style="383" customWidth="1"/>
    <col min="51" max="54" width="14.59765625" style="13" customWidth="1"/>
    <col min="55" max="56" width="16.59765625" style="24" customWidth="1"/>
    <col min="57" max="57" width="14.59765625" style="24" customWidth="1"/>
    <col min="58" max="58" width="16.59765625" style="24" customWidth="1"/>
    <col min="59" max="68" width="14.59765625" style="383" customWidth="1"/>
    <col min="69" max="72" width="14.59765625" style="13" customWidth="1"/>
    <col min="73" max="74" width="16.59765625" style="24" customWidth="1"/>
    <col min="75" max="75" width="14.59765625" style="24" customWidth="1"/>
    <col min="76" max="76" width="16.59765625" style="24" customWidth="1"/>
    <col min="77" max="86" width="14.59765625" style="383" customWidth="1"/>
    <col min="87" max="16384" width="8" style="11"/>
  </cols>
  <sheetData>
    <row r="1" spans="1:86" ht="15.6">
      <c r="A1" s="29" t="s">
        <v>96</v>
      </c>
      <c r="B1" s="476" t="str">
        <f>PA_NAME</f>
        <v>San Diego Gas &amp; Electric Co</v>
      </c>
      <c r="D1" s="22"/>
      <c r="E1" s="22"/>
      <c r="F1" s="134"/>
      <c r="G1" s="15"/>
      <c r="H1" s="15"/>
      <c r="I1" s="22"/>
      <c r="J1" s="22"/>
      <c r="K1" s="22"/>
      <c r="L1" s="23"/>
      <c r="M1" s="23"/>
      <c r="N1" s="23"/>
      <c r="O1" s="23"/>
      <c r="P1" s="23"/>
      <c r="Q1" s="23"/>
      <c r="R1" s="23"/>
      <c r="S1" s="25"/>
      <c r="T1" s="25"/>
      <c r="U1" s="25"/>
      <c r="V1" s="25"/>
      <c r="W1" s="371"/>
      <c r="X1" s="371"/>
      <c r="Y1" s="371"/>
      <c r="Z1" s="371"/>
      <c r="AA1" s="371"/>
      <c r="AB1" s="371"/>
      <c r="AC1" s="371"/>
      <c r="AD1" s="371"/>
      <c r="AE1" s="371"/>
      <c r="AF1" s="371"/>
      <c r="AG1" s="23"/>
      <c r="AH1" s="23"/>
      <c r="AI1" s="23"/>
      <c r="AJ1" s="23"/>
      <c r="AK1" s="25"/>
      <c r="AL1" s="25"/>
      <c r="AM1" s="25"/>
      <c r="AN1" s="25"/>
      <c r="AO1" s="371"/>
      <c r="AP1" s="371"/>
      <c r="AQ1" s="371"/>
      <c r="AR1" s="371"/>
      <c r="AS1" s="371"/>
      <c r="AT1" s="371"/>
      <c r="AU1" s="371"/>
      <c r="AV1" s="371"/>
      <c r="AW1" s="371"/>
      <c r="AX1" s="371"/>
      <c r="AY1" s="23"/>
      <c r="AZ1" s="23"/>
      <c r="BA1" s="23"/>
      <c r="BB1" s="23"/>
      <c r="BC1" s="25"/>
      <c r="BD1" s="25"/>
      <c r="BE1" s="25"/>
      <c r="BF1" s="25"/>
      <c r="BG1" s="371"/>
      <c r="BH1" s="371"/>
      <c r="BI1" s="371"/>
      <c r="BJ1" s="371"/>
      <c r="BK1" s="371"/>
      <c r="BL1" s="371"/>
      <c r="BM1" s="371"/>
      <c r="BN1" s="371"/>
      <c r="BO1" s="371"/>
      <c r="BP1" s="371"/>
      <c r="BQ1" s="23"/>
      <c r="BR1" s="23"/>
      <c r="BS1" s="23"/>
      <c r="BT1" s="23"/>
      <c r="BU1" s="25"/>
      <c r="BV1" s="25"/>
      <c r="BW1" s="25"/>
      <c r="BX1" s="25"/>
      <c r="BY1" s="371"/>
      <c r="BZ1" s="371"/>
      <c r="CA1" s="371"/>
      <c r="CB1" s="371"/>
      <c r="CC1" s="371"/>
      <c r="CD1" s="371"/>
      <c r="CE1" s="371"/>
      <c r="CF1" s="371"/>
      <c r="CG1" s="371"/>
      <c r="CH1" s="371"/>
    </row>
    <row r="2" spans="1:86" ht="15.6">
      <c r="A2" s="29" t="s">
        <v>97</v>
      </c>
      <c r="B2" s="476" t="s">
        <v>276</v>
      </c>
      <c r="D2" s="22"/>
      <c r="E2" s="22"/>
      <c r="F2" s="135"/>
      <c r="G2" s="15"/>
      <c r="H2" s="15"/>
      <c r="I2" s="22"/>
      <c r="J2" s="896"/>
      <c r="K2" s="22"/>
      <c r="L2" s="136"/>
      <c r="M2" s="136"/>
      <c r="N2" s="136"/>
      <c r="O2" s="23"/>
      <c r="P2" s="23"/>
      <c r="Q2" s="23"/>
      <c r="R2" s="23"/>
      <c r="S2" s="25"/>
      <c r="T2" s="25"/>
      <c r="U2" s="25"/>
      <c r="V2" s="25"/>
      <c r="W2" s="371"/>
      <c r="X2" s="371"/>
      <c r="Y2" s="371"/>
      <c r="Z2" s="371"/>
      <c r="AA2" s="371"/>
      <c r="AB2" s="371"/>
      <c r="AC2" s="371"/>
      <c r="AD2" s="371"/>
      <c r="AE2" s="371"/>
      <c r="AF2" s="371"/>
      <c r="AG2" s="23"/>
      <c r="AH2" s="23"/>
      <c r="AI2" s="23"/>
      <c r="AJ2" s="23"/>
      <c r="AK2" s="25"/>
      <c r="AL2" s="25"/>
      <c r="AM2" s="25"/>
      <c r="AN2" s="25"/>
      <c r="AO2" s="371"/>
      <c r="AP2" s="371"/>
      <c r="AQ2" s="371"/>
      <c r="AR2" s="371"/>
      <c r="AS2" s="371"/>
      <c r="AT2" s="371"/>
      <c r="AU2" s="371"/>
      <c r="AV2" s="371"/>
      <c r="AW2" s="371"/>
      <c r="AX2" s="371"/>
      <c r="AY2" s="23"/>
      <c r="AZ2" s="23"/>
      <c r="BA2" s="23"/>
      <c r="BB2" s="23"/>
      <c r="BC2" s="25"/>
      <c r="BD2" s="25"/>
      <c r="BE2" s="25"/>
      <c r="BF2" s="25"/>
      <c r="BG2" s="371"/>
      <c r="BH2" s="371"/>
      <c r="BI2" s="371"/>
      <c r="BJ2" s="371"/>
      <c r="BK2" s="371"/>
      <c r="BL2" s="371"/>
      <c r="BM2" s="371"/>
      <c r="BN2" s="371"/>
      <c r="BO2" s="371"/>
      <c r="BP2" s="371"/>
      <c r="BQ2" s="23"/>
      <c r="BR2" s="23"/>
      <c r="BS2" s="23"/>
      <c r="BT2" s="23"/>
      <c r="BU2" s="25"/>
      <c r="BV2" s="25"/>
      <c r="BW2" s="25"/>
      <c r="BX2" s="25"/>
      <c r="BY2" s="371"/>
      <c r="BZ2" s="371"/>
      <c r="CA2" s="371"/>
      <c r="CB2" s="371"/>
      <c r="CC2" s="371"/>
      <c r="CD2" s="371"/>
      <c r="CE2" s="371"/>
      <c r="CF2" s="371"/>
      <c r="CG2" s="371"/>
      <c r="CH2" s="371"/>
    </row>
    <row r="3" spans="1:86" ht="15.6">
      <c r="A3" s="258" t="s">
        <v>277</v>
      </c>
      <c r="B3" s="102"/>
      <c r="C3" s="102"/>
      <c r="D3" s="22"/>
      <c r="E3" s="22"/>
      <c r="F3" s="134"/>
      <c r="G3" s="15"/>
      <c r="H3" s="15"/>
      <c r="I3" s="22"/>
      <c r="J3" s="896"/>
      <c r="K3" s="896"/>
      <c r="L3" s="136"/>
      <c r="M3" s="136"/>
      <c r="N3" s="136"/>
      <c r="O3" s="136"/>
      <c r="P3" s="136"/>
      <c r="Q3" s="136"/>
      <c r="R3" s="136"/>
      <c r="S3" s="25"/>
      <c r="T3" s="25"/>
      <c r="U3" s="25"/>
      <c r="V3" s="25"/>
      <c r="W3" s="372"/>
      <c r="X3" s="372"/>
      <c r="Y3" s="372"/>
      <c r="Z3" s="372"/>
      <c r="AA3" s="372"/>
      <c r="AB3" s="372"/>
      <c r="AC3" s="372"/>
      <c r="AD3" s="372"/>
      <c r="AE3" s="372"/>
      <c r="AF3" s="372"/>
      <c r="AG3" s="136"/>
      <c r="AH3" s="136"/>
      <c r="AI3" s="136"/>
      <c r="AJ3" s="136"/>
      <c r="AK3" s="25"/>
      <c r="AL3" s="25"/>
      <c r="AM3" s="25"/>
      <c r="AN3" s="25"/>
      <c r="AO3" s="372"/>
      <c r="AP3" s="372"/>
      <c r="AQ3" s="372"/>
      <c r="AR3" s="372"/>
      <c r="AS3" s="372"/>
      <c r="AT3" s="372"/>
      <c r="AU3" s="372"/>
      <c r="AV3" s="372"/>
      <c r="AW3" s="372"/>
      <c r="AX3" s="372"/>
      <c r="AY3" s="136"/>
      <c r="AZ3" s="136"/>
      <c r="BA3" s="136"/>
      <c r="BB3" s="136"/>
      <c r="BC3" s="25"/>
      <c r="BD3" s="25"/>
      <c r="BE3" s="25"/>
      <c r="BF3" s="25"/>
      <c r="BG3" s="372"/>
      <c r="BH3" s="372"/>
      <c r="BI3" s="372"/>
      <c r="BJ3" s="372"/>
      <c r="BK3" s="372"/>
      <c r="BL3" s="372"/>
      <c r="BM3" s="372"/>
      <c r="BN3" s="372"/>
      <c r="BO3" s="372"/>
      <c r="BP3" s="372"/>
      <c r="BQ3" s="136"/>
      <c r="BR3" s="136"/>
      <c r="BS3" s="136"/>
      <c r="BT3" s="136"/>
      <c r="BU3" s="25"/>
      <c r="BV3" s="25"/>
      <c r="BW3" s="25"/>
      <c r="BX3" s="25"/>
      <c r="BY3" s="372"/>
      <c r="BZ3" s="372"/>
      <c r="CA3" s="372"/>
      <c r="CB3" s="372"/>
      <c r="CC3" s="372"/>
      <c r="CD3" s="372"/>
      <c r="CE3" s="372"/>
      <c r="CF3" s="372"/>
      <c r="CG3" s="372"/>
      <c r="CH3" s="372"/>
    </row>
    <row r="4" spans="1:86" ht="16.2" thickBot="1">
      <c r="A4" s="21" t="s">
        <v>278</v>
      </c>
      <c r="C4" s="21"/>
      <c r="D4" s="20"/>
      <c r="E4" s="20"/>
      <c r="F4" s="134"/>
      <c r="G4" s="15"/>
      <c r="H4" s="15" t="s">
        <v>279</v>
      </c>
      <c r="I4" s="20"/>
      <c r="J4" s="896"/>
      <c r="K4" s="897"/>
      <c r="L4" s="137"/>
      <c r="M4" s="137"/>
      <c r="N4" s="137"/>
      <c r="O4" s="137"/>
      <c r="P4" s="137"/>
      <c r="Q4" s="137"/>
      <c r="R4" s="137"/>
      <c r="S4" s="54"/>
      <c r="T4" s="54"/>
      <c r="U4" s="54"/>
      <c r="V4" s="19"/>
      <c r="W4" s="373"/>
      <c r="X4" s="373"/>
      <c r="Y4" s="373"/>
      <c r="Z4" s="373"/>
      <c r="AA4" s="373"/>
      <c r="AB4" s="373"/>
      <c r="AC4" s="373"/>
      <c r="AD4" s="373"/>
      <c r="AE4" s="373"/>
      <c r="AF4" s="373"/>
      <c r="AG4" s="137"/>
      <c r="AH4" s="137"/>
      <c r="AI4" s="137"/>
      <c r="AJ4" s="137"/>
      <c r="AK4" s="54"/>
      <c r="AL4" s="54"/>
      <c r="AM4" s="54"/>
      <c r="AN4" s="19"/>
      <c r="AO4" s="373"/>
      <c r="AP4" s="373"/>
      <c r="AQ4" s="373"/>
      <c r="AR4" s="373"/>
      <c r="AS4" s="373"/>
      <c r="AT4" s="373"/>
      <c r="AU4" s="373"/>
      <c r="AV4" s="373"/>
      <c r="AW4" s="373"/>
      <c r="AX4" s="373"/>
      <c r="AY4" s="137"/>
      <c r="AZ4" s="137"/>
      <c r="BA4" s="137"/>
      <c r="BB4" s="137"/>
      <c r="BC4" s="54"/>
      <c r="BD4" s="54"/>
      <c r="BE4" s="54"/>
      <c r="BF4" s="19"/>
      <c r="BG4" s="373"/>
      <c r="BH4" s="373"/>
      <c r="BI4" s="373"/>
      <c r="BJ4" s="373"/>
      <c r="BK4" s="373"/>
      <c r="BL4" s="373"/>
      <c r="BM4" s="373"/>
      <c r="BN4" s="373"/>
      <c r="BO4" s="373"/>
      <c r="BP4" s="373"/>
      <c r="BQ4" s="137"/>
      <c r="BR4" s="137"/>
      <c r="BS4" s="137"/>
      <c r="BT4" s="137"/>
      <c r="BU4" s="54"/>
      <c r="BV4" s="54"/>
      <c r="BW4" s="54"/>
      <c r="BX4" s="19"/>
      <c r="BY4" s="373"/>
      <c r="BZ4" s="373"/>
      <c r="CA4" s="373"/>
      <c r="CB4" s="373"/>
      <c r="CC4" s="373"/>
      <c r="CD4" s="373"/>
      <c r="CE4" s="373"/>
      <c r="CF4" s="373"/>
      <c r="CG4" s="373"/>
      <c r="CH4" s="373"/>
    </row>
    <row r="5" spans="1:86" s="18" customFormat="1" ht="16.350000000000001" customHeight="1" thickBot="1">
      <c r="B5" s="391"/>
      <c r="C5" s="391"/>
      <c r="D5" s="234"/>
      <c r="E5" s="1118"/>
      <c r="F5" s="1119"/>
      <c r="G5" s="1119"/>
      <c r="H5" s="1120"/>
      <c r="I5" s="234"/>
      <c r="J5" s="898"/>
      <c r="K5" s="898"/>
      <c r="L5" s="26"/>
      <c r="M5" s="26"/>
      <c r="N5" s="26"/>
      <c r="O5" s="1121">
        <v>2024</v>
      </c>
      <c r="P5" s="1122"/>
      <c r="Q5" s="1122"/>
      <c r="R5" s="1122"/>
      <c r="S5" s="1122"/>
      <c r="T5" s="1122"/>
      <c r="U5" s="1122"/>
      <c r="V5" s="1122"/>
      <c r="W5" s="1122"/>
      <c r="X5" s="1122"/>
      <c r="Y5" s="1122"/>
      <c r="Z5" s="1122"/>
      <c r="AA5" s="1122"/>
      <c r="AB5" s="1122"/>
      <c r="AC5" s="1122"/>
      <c r="AD5" s="1122"/>
      <c r="AE5" s="1122"/>
      <c r="AF5" s="1123"/>
      <c r="AG5" s="1121">
        <v>2025</v>
      </c>
      <c r="AH5" s="1122"/>
      <c r="AI5" s="1122"/>
      <c r="AJ5" s="1122"/>
      <c r="AK5" s="1122"/>
      <c r="AL5" s="1122"/>
      <c r="AM5" s="1122"/>
      <c r="AN5" s="1122"/>
      <c r="AO5" s="1122"/>
      <c r="AP5" s="1122"/>
      <c r="AQ5" s="1122"/>
      <c r="AR5" s="1122"/>
      <c r="AS5" s="1122"/>
      <c r="AT5" s="1122"/>
      <c r="AU5" s="1122"/>
      <c r="AV5" s="1122"/>
      <c r="AW5" s="1122"/>
      <c r="AX5" s="1123"/>
      <c r="AY5" s="1121">
        <v>2026</v>
      </c>
      <c r="AZ5" s="1122"/>
      <c r="BA5" s="1122"/>
      <c r="BB5" s="1122"/>
      <c r="BC5" s="1122"/>
      <c r="BD5" s="1122"/>
      <c r="BE5" s="1122"/>
      <c r="BF5" s="1122"/>
      <c r="BG5" s="1122"/>
      <c r="BH5" s="1122"/>
      <c r="BI5" s="1122"/>
      <c r="BJ5" s="1122"/>
      <c r="BK5" s="1122"/>
      <c r="BL5" s="1122"/>
      <c r="BM5" s="1122"/>
      <c r="BN5" s="1122"/>
      <c r="BO5" s="1122"/>
      <c r="BP5" s="1123"/>
      <c r="BQ5" s="1121">
        <v>2027</v>
      </c>
      <c r="BR5" s="1122"/>
      <c r="BS5" s="1122"/>
      <c r="BT5" s="1122"/>
      <c r="BU5" s="1122"/>
      <c r="BV5" s="1122"/>
      <c r="BW5" s="1122"/>
      <c r="BX5" s="1122"/>
      <c r="BY5" s="1122"/>
      <c r="BZ5" s="1122"/>
      <c r="CA5" s="1122"/>
      <c r="CB5" s="1122"/>
      <c r="CC5" s="1122"/>
      <c r="CD5" s="1122"/>
      <c r="CE5" s="1122"/>
      <c r="CF5" s="1122"/>
      <c r="CG5" s="1122"/>
      <c r="CH5" s="1123"/>
    </row>
    <row r="6" spans="1:86" s="17" customFormat="1" ht="93.6" customHeight="1" thickBot="1">
      <c r="B6" s="444" t="s">
        <v>280</v>
      </c>
      <c r="C6" s="445" t="s">
        <v>281</v>
      </c>
      <c r="D6" s="446" t="s">
        <v>282</v>
      </c>
      <c r="E6" s="445" t="s">
        <v>10</v>
      </c>
      <c r="F6" s="445" t="s">
        <v>11</v>
      </c>
      <c r="G6" s="445" t="s">
        <v>283</v>
      </c>
      <c r="H6" s="445" t="s">
        <v>13</v>
      </c>
      <c r="I6" s="445" t="s">
        <v>284</v>
      </c>
      <c r="J6" s="445" t="s">
        <v>285</v>
      </c>
      <c r="K6" s="445" t="s">
        <v>286</v>
      </c>
      <c r="L6" s="445" t="s">
        <v>287</v>
      </c>
      <c r="M6" s="445" t="s">
        <v>288</v>
      </c>
      <c r="N6" s="445" t="s">
        <v>289</v>
      </c>
      <c r="O6" s="885" t="s">
        <v>290</v>
      </c>
      <c r="P6" s="448" t="s">
        <v>291</v>
      </c>
      <c r="Q6" s="448" t="s">
        <v>292</v>
      </c>
      <c r="R6" s="448" t="s">
        <v>293</v>
      </c>
      <c r="S6" s="445" t="s">
        <v>294</v>
      </c>
      <c r="T6" s="445" t="s">
        <v>1802</v>
      </c>
      <c r="U6" s="445" t="s">
        <v>1800</v>
      </c>
      <c r="V6" s="445" t="s">
        <v>1799</v>
      </c>
      <c r="W6" s="449" t="s">
        <v>295</v>
      </c>
      <c r="X6" s="449" t="s">
        <v>296</v>
      </c>
      <c r="Y6" s="449" t="s">
        <v>297</v>
      </c>
      <c r="Z6" s="449" t="s">
        <v>298</v>
      </c>
      <c r="AA6" s="449" t="s">
        <v>299</v>
      </c>
      <c r="AB6" s="449" t="s">
        <v>300</v>
      </c>
      <c r="AC6" s="449" t="s">
        <v>301</v>
      </c>
      <c r="AD6" s="449" t="s">
        <v>302</v>
      </c>
      <c r="AE6" s="449" t="s">
        <v>303</v>
      </c>
      <c r="AF6" s="449" t="s">
        <v>304</v>
      </c>
      <c r="AG6" s="447" t="s">
        <v>290</v>
      </c>
      <c r="AH6" s="448" t="s">
        <v>291</v>
      </c>
      <c r="AI6" s="448" t="s">
        <v>292</v>
      </c>
      <c r="AJ6" s="448" t="s">
        <v>305</v>
      </c>
      <c r="AK6" s="445" t="s">
        <v>306</v>
      </c>
      <c r="AL6" s="445" t="s">
        <v>1802</v>
      </c>
      <c r="AM6" s="445" t="s">
        <v>1800</v>
      </c>
      <c r="AN6" s="445" t="s">
        <v>1810</v>
      </c>
      <c r="AO6" s="449" t="s">
        <v>295</v>
      </c>
      <c r="AP6" s="449" t="s">
        <v>296</v>
      </c>
      <c r="AQ6" s="449" t="s">
        <v>297</v>
      </c>
      <c r="AR6" s="449" t="s">
        <v>298</v>
      </c>
      <c r="AS6" s="449" t="s">
        <v>299</v>
      </c>
      <c r="AT6" s="449" t="s">
        <v>300</v>
      </c>
      <c r="AU6" s="449" t="s">
        <v>301</v>
      </c>
      <c r="AV6" s="449" t="s">
        <v>302</v>
      </c>
      <c r="AW6" s="449" t="s">
        <v>303</v>
      </c>
      <c r="AX6" s="449" t="s">
        <v>304</v>
      </c>
      <c r="AY6" s="447" t="s">
        <v>290</v>
      </c>
      <c r="AZ6" s="448" t="s">
        <v>291</v>
      </c>
      <c r="BA6" s="448" t="s">
        <v>292</v>
      </c>
      <c r="BB6" s="448" t="s">
        <v>305</v>
      </c>
      <c r="BC6" s="445" t="s">
        <v>307</v>
      </c>
      <c r="BD6" s="445" t="s">
        <v>1802</v>
      </c>
      <c r="BE6" s="445" t="s">
        <v>1800</v>
      </c>
      <c r="BF6" s="445" t="s">
        <v>1811</v>
      </c>
      <c r="BG6" s="449" t="s">
        <v>295</v>
      </c>
      <c r="BH6" s="449" t="s">
        <v>296</v>
      </c>
      <c r="BI6" s="449" t="s">
        <v>297</v>
      </c>
      <c r="BJ6" s="449" t="s">
        <v>298</v>
      </c>
      <c r="BK6" s="449" t="s">
        <v>299</v>
      </c>
      <c r="BL6" s="449" t="s">
        <v>300</v>
      </c>
      <c r="BM6" s="449" t="s">
        <v>301</v>
      </c>
      <c r="BN6" s="449" t="s">
        <v>302</v>
      </c>
      <c r="BO6" s="449" t="s">
        <v>303</v>
      </c>
      <c r="BP6" s="449" t="s">
        <v>304</v>
      </c>
      <c r="BQ6" s="447" t="s">
        <v>290</v>
      </c>
      <c r="BR6" s="448" t="s">
        <v>291</v>
      </c>
      <c r="BS6" s="448" t="s">
        <v>292</v>
      </c>
      <c r="BT6" s="448" t="s">
        <v>305</v>
      </c>
      <c r="BU6" s="445" t="s">
        <v>308</v>
      </c>
      <c r="BV6" s="445" t="s">
        <v>1802</v>
      </c>
      <c r="BW6" s="445" t="s">
        <v>1800</v>
      </c>
      <c r="BX6" s="445" t="s">
        <v>1812</v>
      </c>
      <c r="BY6" s="449" t="s">
        <v>295</v>
      </c>
      <c r="BZ6" s="449" t="s">
        <v>296</v>
      </c>
      <c r="CA6" s="449" t="s">
        <v>297</v>
      </c>
      <c r="CB6" s="449" t="s">
        <v>298</v>
      </c>
      <c r="CC6" s="449" t="s">
        <v>299</v>
      </c>
      <c r="CD6" s="449" t="s">
        <v>300</v>
      </c>
      <c r="CE6" s="449" t="s">
        <v>301</v>
      </c>
      <c r="CF6" s="449" t="s">
        <v>302</v>
      </c>
      <c r="CG6" s="449" t="s">
        <v>303</v>
      </c>
      <c r="CH6" s="449" t="s">
        <v>304</v>
      </c>
    </row>
    <row r="7" spans="1:86" s="27" customFormat="1" ht="13.8" thickTop="1">
      <c r="B7" s="392"/>
      <c r="C7" s="279"/>
      <c r="D7" s="280" t="s">
        <v>309</v>
      </c>
      <c r="E7" s="539" t="s">
        <v>20</v>
      </c>
      <c r="F7" s="281" t="s">
        <v>16</v>
      </c>
      <c r="G7" s="281" t="s">
        <v>17</v>
      </c>
      <c r="H7" s="282" t="s">
        <v>18</v>
      </c>
      <c r="I7" s="283"/>
      <c r="J7" s="283"/>
      <c r="K7" s="283"/>
      <c r="L7" s="284"/>
      <c r="M7" s="284"/>
      <c r="N7" s="284">
        <v>1000</v>
      </c>
      <c r="O7" s="881">
        <v>100</v>
      </c>
      <c r="P7" s="284">
        <v>50</v>
      </c>
      <c r="Q7" s="284">
        <v>300</v>
      </c>
      <c r="R7" s="284">
        <v>50</v>
      </c>
      <c r="S7" s="348">
        <f t="shared" ref="S7:S38" si="0">SUM(O7:R7)</f>
        <v>500</v>
      </c>
      <c r="T7" s="1019">
        <f>(S7-N7)/N7</f>
        <v>-0.5</v>
      </c>
      <c r="U7" s="285"/>
      <c r="V7" s="350">
        <f t="shared" ref="V7:V38" si="1">S7+U7</f>
        <v>500</v>
      </c>
      <c r="W7" s="375">
        <v>101</v>
      </c>
      <c r="X7" s="375">
        <v>5000</v>
      </c>
      <c r="Y7" s="375">
        <v>222</v>
      </c>
      <c r="Z7" s="375"/>
      <c r="AA7" s="375"/>
      <c r="AB7" s="375">
        <v>100</v>
      </c>
      <c r="AC7" s="375">
        <v>100</v>
      </c>
      <c r="AD7" s="889"/>
      <c r="AE7" s="889"/>
      <c r="AF7" s="393"/>
      <c r="AG7" s="440">
        <v>100</v>
      </c>
      <c r="AH7" s="284">
        <v>51</v>
      </c>
      <c r="AI7" s="284">
        <v>300</v>
      </c>
      <c r="AJ7" s="284">
        <v>151</v>
      </c>
      <c r="AK7" s="350">
        <f t="shared" ref="AK7:AK38" si="2">SUM(AG7:AJ7)</f>
        <v>602</v>
      </c>
      <c r="AL7" s="1019">
        <f>(AK7-S7)/S7</f>
        <v>0.20399999999999999</v>
      </c>
      <c r="AM7" s="285"/>
      <c r="AN7" s="350">
        <f t="shared" ref="AN7:AN38" si="3">AK7+AM7</f>
        <v>602</v>
      </c>
      <c r="AO7" s="375">
        <v>103</v>
      </c>
      <c r="AP7" s="375">
        <v>7000</v>
      </c>
      <c r="AQ7" s="375">
        <v>333</v>
      </c>
      <c r="AR7" s="375"/>
      <c r="AS7" s="375"/>
      <c r="AT7" s="375">
        <v>100</v>
      </c>
      <c r="AU7" s="375">
        <v>100</v>
      </c>
      <c r="AV7" s="889"/>
      <c r="AW7" s="889"/>
      <c r="AX7" s="393"/>
      <c r="AY7" s="440">
        <v>100</v>
      </c>
      <c r="AZ7" s="284">
        <v>51</v>
      </c>
      <c r="BA7" s="284">
        <v>300</v>
      </c>
      <c r="BB7" s="284">
        <v>151</v>
      </c>
      <c r="BC7" s="350">
        <f t="shared" ref="BC7:BC70" si="4">SUM(AY7:BB7)</f>
        <v>602</v>
      </c>
      <c r="BD7" s="1019">
        <f>(BC7-AK7)/AK7</f>
        <v>0</v>
      </c>
      <c r="BE7" s="285"/>
      <c r="BF7" s="350">
        <f t="shared" ref="BF7:BF70" si="5">BC7+BE7</f>
        <v>602</v>
      </c>
      <c r="BG7" s="375">
        <v>103</v>
      </c>
      <c r="BH7" s="375">
        <v>7000</v>
      </c>
      <c r="BI7" s="375">
        <v>333</v>
      </c>
      <c r="BJ7" s="375"/>
      <c r="BK7" s="375"/>
      <c r="BL7" s="375">
        <v>100</v>
      </c>
      <c r="BM7" s="375">
        <v>100</v>
      </c>
      <c r="BN7" s="889"/>
      <c r="BO7" s="889"/>
      <c r="BP7" s="393"/>
      <c r="BQ7" s="440">
        <v>700</v>
      </c>
      <c r="BR7" s="284">
        <v>51</v>
      </c>
      <c r="BS7" s="284">
        <v>300</v>
      </c>
      <c r="BT7" s="284">
        <v>151</v>
      </c>
      <c r="BU7" s="350">
        <f t="shared" ref="BU7:BU70" si="6">SUM(BQ7:BT7)</f>
        <v>1202</v>
      </c>
      <c r="BV7" s="1019">
        <f>(BU7-BC7)/BC7</f>
        <v>0.99667774086378735</v>
      </c>
      <c r="BW7" s="285"/>
      <c r="BX7" s="350">
        <f t="shared" ref="BX7:BX70" si="7">BU7+BW7</f>
        <v>1202</v>
      </c>
      <c r="BY7" s="375">
        <v>103</v>
      </c>
      <c r="BZ7" s="375">
        <v>7000</v>
      </c>
      <c r="CA7" s="375">
        <v>333</v>
      </c>
      <c r="CB7" s="375"/>
      <c r="CC7" s="375"/>
      <c r="CD7" s="375">
        <v>100</v>
      </c>
      <c r="CE7" s="375">
        <v>100</v>
      </c>
      <c r="CF7" s="889"/>
      <c r="CG7" s="889"/>
      <c r="CH7" s="393"/>
    </row>
    <row r="8" spans="1:86" s="27" customFormat="1">
      <c r="B8" s="392"/>
      <c r="C8" s="279"/>
      <c r="D8" s="280" t="s">
        <v>310</v>
      </c>
      <c r="E8" s="539" t="s">
        <v>20</v>
      </c>
      <c r="F8" s="281" t="s">
        <v>311</v>
      </c>
      <c r="G8" s="281" t="s">
        <v>17</v>
      </c>
      <c r="H8" s="282" t="s">
        <v>18</v>
      </c>
      <c r="I8" s="280"/>
      <c r="J8" s="280"/>
      <c r="K8" s="280"/>
      <c r="L8" s="284"/>
      <c r="M8" s="284"/>
      <c r="N8" s="284"/>
      <c r="O8" s="882">
        <v>100</v>
      </c>
      <c r="P8" s="285">
        <v>50</v>
      </c>
      <c r="Q8" s="285">
        <v>300</v>
      </c>
      <c r="R8" s="285">
        <v>150</v>
      </c>
      <c r="S8" s="350">
        <f t="shared" si="0"/>
        <v>600</v>
      </c>
      <c r="T8" s="1019" t="e">
        <f t="shared" ref="T8:T71" si="8">(S8-N8)/N8</f>
        <v>#DIV/0!</v>
      </c>
      <c r="U8" s="285"/>
      <c r="V8" s="350">
        <f t="shared" si="1"/>
        <v>600</v>
      </c>
      <c r="W8" s="376">
        <v>101</v>
      </c>
      <c r="X8" s="376">
        <v>5000</v>
      </c>
      <c r="Y8" s="376">
        <v>222</v>
      </c>
      <c r="Z8" s="376"/>
      <c r="AA8" s="376"/>
      <c r="AB8" s="376">
        <v>100</v>
      </c>
      <c r="AC8" s="376">
        <v>100</v>
      </c>
      <c r="AD8" s="890"/>
      <c r="AE8" s="890"/>
      <c r="AF8" s="394"/>
      <c r="AG8" s="441">
        <v>100</v>
      </c>
      <c r="AH8" s="285">
        <v>51</v>
      </c>
      <c r="AI8" s="285">
        <v>300</v>
      </c>
      <c r="AJ8" s="285">
        <v>251</v>
      </c>
      <c r="AK8" s="350">
        <f t="shared" si="2"/>
        <v>702</v>
      </c>
      <c r="AL8" s="1019">
        <f t="shared" ref="AL8:AL71" si="9">(AK8-S8)/S8</f>
        <v>0.17</v>
      </c>
      <c r="AM8" s="285"/>
      <c r="AN8" s="350">
        <f t="shared" si="3"/>
        <v>702</v>
      </c>
      <c r="AO8" s="376">
        <v>103</v>
      </c>
      <c r="AP8" s="376">
        <v>7000</v>
      </c>
      <c r="AQ8" s="376">
        <v>333</v>
      </c>
      <c r="AR8" s="376"/>
      <c r="AS8" s="376"/>
      <c r="AT8" s="376">
        <v>100</v>
      </c>
      <c r="AU8" s="376">
        <v>100</v>
      </c>
      <c r="AV8" s="890"/>
      <c r="AW8" s="890"/>
      <c r="AX8" s="394"/>
      <c r="AY8" s="441">
        <v>600</v>
      </c>
      <c r="AZ8" s="285">
        <v>51</v>
      </c>
      <c r="BA8" s="285">
        <v>300</v>
      </c>
      <c r="BB8" s="285">
        <v>251</v>
      </c>
      <c r="BC8" s="350">
        <f t="shared" si="4"/>
        <v>1202</v>
      </c>
      <c r="BD8" s="1019">
        <f t="shared" ref="BD8:BD71" si="10">(BC8-AK8)/AK8</f>
        <v>0.71225071225071224</v>
      </c>
      <c r="BE8" s="285"/>
      <c r="BF8" s="350">
        <f t="shared" si="5"/>
        <v>1202</v>
      </c>
      <c r="BG8" s="376">
        <v>103</v>
      </c>
      <c r="BH8" s="376">
        <v>7000</v>
      </c>
      <c r="BI8" s="376">
        <v>333</v>
      </c>
      <c r="BJ8" s="376"/>
      <c r="BK8" s="376"/>
      <c r="BL8" s="376">
        <v>100</v>
      </c>
      <c r="BM8" s="376">
        <v>100</v>
      </c>
      <c r="BN8" s="890"/>
      <c r="BO8" s="890"/>
      <c r="BP8" s="394"/>
      <c r="BQ8" s="441">
        <v>100</v>
      </c>
      <c r="BR8" s="285">
        <v>51</v>
      </c>
      <c r="BS8" s="285">
        <v>300</v>
      </c>
      <c r="BT8" s="285">
        <v>251</v>
      </c>
      <c r="BU8" s="350">
        <f t="shared" si="6"/>
        <v>702</v>
      </c>
      <c r="BV8" s="1019">
        <f t="shared" ref="BV8:BV71" si="11">(BU8-BC8)/BC8</f>
        <v>-0.41597337770382697</v>
      </c>
      <c r="BW8" s="285"/>
      <c r="BX8" s="350">
        <f t="shared" si="7"/>
        <v>702</v>
      </c>
      <c r="BY8" s="376">
        <v>103</v>
      </c>
      <c r="BZ8" s="376">
        <v>7000</v>
      </c>
      <c r="CA8" s="376">
        <v>333</v>
      </c>
      <c r="CB8" s="376"/>
      <c r="CC8" s="376"/>
      <c r="CD8" s="376">
        <v>100</v>
      </c>
      <c r="CE8" s="376">
        <v>100</v>
      </c>
      <c r="CF8" s="890"/>
      <c r="CG8" s="890"/>
      <c r="CH8" s="394"/>
    </row>
    <row r="9" spans="1:86" s="27" customFormat="1">
      <c r="B9" s="395"/>
      <c r="C9" s="286"/>
      <c r="D9" s="283" t="s">
        <v>312</v>
      </c>
      <c r="E9" s="539" t="s">
        <v>15</v>
      </c>
      <c r="F9" s="281" t="s">
        <v>21</v>
      </c>
      <c r="G9" s="281" t="s">
        <v>22</v>
      </c>
      <c r="H9" s="282" t="s">
        <v>23</v>
      </c>
      <c r="I9" s="283"/>
      <c r="J9" s="283"/>
      <c r="K9" s="283"/>
      <c r="L9" s="284"/>
      <c r="M9" s="284"/>
      <c r="N9" s="284"/>
      <c r="O9" s="883">
        <v>100</v>
      </c>
      <c r="P9" s="351">
        <v>50</v>
      </c>
      <c r="Q9" s="351">
        <v>300</v>
      </c>
      <c r="R9" s="351">
        <v>250</v>
      </c>
      <c r="S9" s="348">
        <f t="shared" si="0"/>
        <v>700</v>
      </c>
      <c r="T9" s="1019" t="e">
        <f t="shared" si="8"/>
        <v>#DIV/0!</v>
      </c>
      <c r="U9" s="284"/>
      <c r="V9" s="350">
        <f t="shared" si="1"/>
        <v>700</v>
      </c>
      <c r="W9" s="375">
        <v>101</v>
      </c>
      <c r="X9" s="375">
        <v>5000</v>
      </c>
      <c r="Y9" s="375">
        <v>222</v>
      </c>
      <c r="Z9" s="375"/>
      <c r="AA9" s="375"/>
      <c r="AB9" s="375">
        <v>100</v>
      </c>
      <c r="AC9" s="375">
        <v>100</v>
      </c>
      <c r="AD9" s="889"/>
      <c r="AE9" s="889"/>
      <c r="AF9" s="393"/>
      <c r="AG9" s="440">
        <v>100</v>
      </c>
      <c r="AH9" s="284">
        <v>51</v>
      </c>
      <c r="AI9" s="284">
        <v>300</v>
      </c>
      <c r="AJ9" s="284">
        <v>351</v>
      </c>
      <c r="AK9" s="350">
        <f t="shared" si="2"/>
        <v>802</v>
      </c>
      <c r="AL9" s="1019">
        <f t="shared" si="9"/>
        <v>0.14571428571428571</v>
      </c>
      <c r="AM9" s="284"/>
      <c r="AN9" s="350">
        <f t="shared" si="3"/>
        <v>802</v>
      </c>
      <c r="AO9" s="375">
        <v>103</v>
      </c>
      <c r="AP9" s="375">
        <v>7000</v>
      </c>
      <c r="AQ9" s="375">
        <v>333</v>
      </c>
      <c r="AR9" s="375"/>
      <c r="AS9" s="375"/>
      <c r="AT9" s="375">
        <v>100</v>
      </c>
      <c r="AU9" s="375">
        <v>100</v>
      </c>
      <c r="AV9" s="889"/>
      <c r="AW9" s="889"/>
      <c r="AX9" s="393"/>
      <c r="AY9" s="440">
        <v>100</v>
      </c>
      <c r="AZ9" s="284">
        <v>51</v>
      </c>
      <c r="BA9" s="284">
        <v>300</v>
      </c>
      <c r="BB9" s="284">
        <v>351</v>
      </c>
      <c r="BC9" s="350">
        <f t="shared" si="4"/>
        <v>802</v>
      </c>
      <c r="BD9" s="1019">
        <f t="shared" si="10"/>
        <v>0</v>
      </c>
      <c r="BE9" s="284"/>
      <c r="BF9" s="350">
        <f t="shared" si="5"/>
        <v>802</v>
      </c>
      <c r="BG9" s="375">
        <v>103</v>
      </c>
      <c r="BH9" s="375">
        <v>7000</v>
      </c>
      <c r="BI9" s="375">
        <v>333</v>
      </c>
      <c r="BJ9" s="375"/>
      <c r="BK9" s="375"/>
      <c r="BL9" s="375">
        <v>100</v>
      </c>
      <c r="BM9" s="375">
        <v>100</v>
      </c>
      <c r="BN9" s="889"/>
      <c r="BO9" s="889"/>
      <c r="BP9" s="393"/>
      <c r="BQ9" s="440">
        <v>700</v>
      </c>
      <c r="BR9" s="284">
        <v>51</v>
      </c>
      <c r="BS9" s="284">
        <v>300</v>
      </c>
      <c r="BT9" s="284">
        <v>351</v>
      </c>
      <c r="BU9" s="350">
        <f t="shared" si="6"/>
        <v>1402</v>
      </c>
      <c r="BV9" s="1019">
        <f t="shared" si="11"/>
        <v>0.74812967581047385</v>
      </c>
      <c r="BW9" s="284"/>
      <c r="BX9" s="350">
        <f t="shared" si="7"/>
        <v>1402</v>
      </c>
      <c r="BY9" s="375">
        <v>103</v>
      </c>
      <c r="BZ9" s="375">
        <v>7000</v>
      </c>
      <c r="CA9" s="375">
        <v>333</v>
      </c>
      <c r="CB9" s="375"/>
      <c r="CC9" s="375"/>
      <c r="CD9" s="375">
        <v>100</v>
      </c>
      <c r="CE9" s="375">
        <v>100</v>
      </c>
      <c r="CF9" s="889"/>
      <c r="CG9" s="889"/>
      <c r="CH9" s="393"/>
    </row>
    <row r="10" spans="1:86" s="27" customFormat="1">
      <c r="B10" s="395"/>
      <c r="C10" s="286"/>
      <c r="D10" s="287" t="s">
        <v>313</v>
      </c>
      <c r="E10" s="539" t="s">
        <v>20</v>
      </c>
      <c r="F10" s="281" t="s">
        <v>21</v>
      </c>
      <c r="G10" s="281" t="s">
        <v>25</v>
      </c>
      <c r="H10" s="282" t="s">
        <v>23</v>
      </c>
      <c r="I10" s="287"/>
      <c r="J10" s="287"/>
      <c r="K10" s="287"/>
      <c r="L10" s="284"/>
      <c r="M10" s="284"/>
      <c r="N10" s="284"/>
      <c r="O10" s="883">
        <v>250</v>
      </c>
      <c r="P10" s="351">
        <v>50</v>
      </c>
      <c r="Q10" s="351">
        <v>700</v>
      </c>
      <c r="R10" s="351">
        <v>3500</v>
      </c>
      <c r="S10" s="348">
        <f t="shared" si="0"/>
        <v>4500</v>
      </c>
      <c r="T10" s="1019" t="e">
        <f t="shared" si="8"/>
        <v>#DIV/0!</v>
      </c>
      <c r="U10" s="284"/>
      <c r="V10" s="350">
        <f t="shared" si="1"/>
        <v>4500</v>
      </c>
      <c r="W10" s="375">
        <v>251</v>
      </c>
      <c r="X10" s="375">
        <v>25000</v>
      </c>
      <c r="Y10" s="375">
        <v>222</v>
      </c>
      <c r="Z10" s="375"/>
      <c r="AA10" s="375"/>
      <c r="AB10" s="375">
        <v>250</v>
      </c>
      <c r="AC10" s="375">
        <v>250</v>
      </c>
      <c r="AD10" s="889"/>
      <c r="AE10" s="889"/>
      <c r="AF10" s="393"/>
      <c r="AG10" s="440">
        <v>250</v>
      </c>
      <c r="AH10" s="284">
        <v>51</v>
      </c>
      <c r="AI10" s="284">
        <v>700</v>
      </c>
      <c r="AJ10" s="284">
        <v>3501</v>
      </c>
      <c r="AK10" s="350">
        <f t="shared" si="2"/>
        <v>4502</v>
      </c>
      <c r="AL10" s="1019">
        <f t="shared" si="9"/>
        <v>4.4444444444444447E-4</v>
      </c>
      <c r="AM10" s="284"/>
      <c r="AN10" s="350">
        <f t="shared" si="3"/>
        <v>4502</v>
      </c>
      <c r="AO10" s="375">
        <v>253</v>
      </c>
      <c r="AP10" s="375">
        <v>37000</v>
      </c>
      <c r="AQ10" s="375">
        <v>333</v>
      </c>
      <c r="AR10" s="375"/>
      <c r="AS10" s="375"/>
      <c r="AT10" s="375">
        <v>250</v>
      </c>
      <c r="AU10" s="375">
        <v>250</v>
      </c>
      <c r="AV10" s="889"/>
      <c r="AW10" s="889"/>
      <c r="AX10" s="393"/>
      <c r="AY10" s="440">
        <v>250</v>
      </c>
      <c r="AZ10" s="284">
        <v>51</v>
      </c>
      <c r="BA10" s="284">
        <v>700</v>
      </c>
      <c r="BB10" s="284">
        <v>3501</v>
      </c>
      <c r="BC10" s="350">
        <f t="shared" si="4"/>
        <v>4502</v>
      </c>
      <c r="BD10" s="1019">
        <f t="shared" si="10"/>
        <v>0</v>
      </c>
      <c r="BE10" s="284"/>
      <c r="BF10" s="350">
        <f t="shared" si="5"/>
        <v>4502</v>
      </c>
      <c r="BG10" s="375">
        <v>253</v>
      </c>
      <c r="BH10" s="375">
        <v>37000</v>
      </c>
      <c r="BI10" s="375">
        <v>333</v>
      </c>
      <c r="BJ10" s="375"/>
      <c r="BK10" s="375"/>
      <c r="BL10" s="375">
        <v>250</v>
      </c>
      <c r="BM10" s="375">
        <v>250</v>
      </c>
      <c r="BN10" s="889"/>
      <c r="BO10" s="889"/>
      <c r="BP10" s="393"/>
      <c r="BQ10" s="440">
        <v>250</v>
      </c>
      <c r="BR10" s="284">
        <v>51</v>
      </c>
      <c r="BS10" s="284">
        <v>700</v>
      </c>
      <c r="BT10" s="284">
        <v>3501</v>
      </c>
      <c r="BU10" s="350">
        <f t="shared" si="6"/>
        <v>4502</v>
      </c>
      <c r="BV10" s="1019">
        <f t="shared" si="11"/>
        <v>0</v>
      </c>
      <c r="BW10" s="284"/>
      <c r="BX10" s="350">
        <f t="shared" si="7"/>
        <v>4502</v>
      </c>
      <c r="BY10" s="375">
        <v>253</v>
      </c>
      <c r="BZ10" s="375">
        <v>37000</v>
      </c>
      <c r="CA10" s="375">
        <v>333</v>
      </c>
      <c r="CB10" s="375"/>
      <c r="CC10" s="375"/>
      <c r="CD10" s="375">
        <v>250</v>
      </c>
      <c r="CE10" s="375">
        <v>250</v>
      </c>
      <c r="CF10" s="889"/>
      <c r="CG10" s="889"/>
      <c r="CH10" s="393"/>
    </row>
    <row r="11" spans="1:86" s="27" customFormat="1">
      <c r="B11" s="395"/>
      <c r="C11" s="286"/>
      <c r="D11" s="287" t="s">
        <v>314</v>
      </c>
      <c r="E11" s="539" t="s">
        <v>20</v>
      </c>
      <c r="F11" s="281" t="s">
        <v>24</v>
      </c>
      <c r="G11" s="281" t="s">
        <v>17</v>
      </c>
      <c r="H11" s="282" t="s">
        <v>26</v>
      </c>
      <c r="I11" s="288"/>
      <c r="J11" s="288"/>
      <c r="K11" s="288">
        <v>21</v>
      </c>
      <c r="L11" s="284"/>
      <c r="M11" s="284"/>
      <c r="N11" s="284"/>
      <c r="O11" s="883">
        <v>100</v>
      </c>
      <c r="P11" s="351">
        <v>50</v>
      </c>
      <c r="Q11" s="351">
        <v>300</v>
      </c>
      <c r="R11" s="351">
        <v>280</v>
      </c>
      <c r="S11" s="348">
        <f t="shared" si="0"/>
        <v>730</v>
      </c>
      <c r="T11" s="1019" t="e">
        <f t="shared" si="8"/>
        <v>#DIV/0!</v>
      </c>
      <c r="U11" s="284"/>
      <c r="V11" s="350">
        <f t="shared" si="1"/>
        <v>730</v>
      </c>
      <c r="W11" s="375">
        <v>101</v>
      </c>
      <c r="X11" s="375">
        <v>5000</v>
      </c>
      <c r="Y11" s="375">
        <v>222</v>
      </c>
      <c r="Z11" s="375"/>
      <c r="AA11" s="375"/>
      <c r="AB11" s="375">
        <v>100</v>
      </c>
      <c r="AC11" s="375">
        <v>100</v>
      </c>
      <c r="AD11" s="889"/>
      <c r="AE11" s="889"/>
      <c r="AF11" s="393"/>
      <c r="AG11" s="440">
        <v>100</v>
      </c>
      <c r="AH11" s="284">
        <v>51</v>
      </c>
      <c r="AI11" s="284">
        <v>300</v>
      </c>
      <c r="AJ11" s="284">
        <v>481</v>
      </c>
      <c r="AK11" s="350">
        <f t="shared" si="2"/>
        <v>932</v>
      </c>
      <c r="AL11" s="1019">
        <f t="shared" si="9"/>
        <v>0.27671232876712326</v>
      </c>
      <c r="AM11" s="284"/>
      <c r="AN11" s="350">
        <f t="shared" si="3"/>
        <v>932</v>
      </c>
      <c r="AO11" s="375">
        <v>103</v>
      </c>
      <c r="AP11" s="375">
        <v>7000</v>
      </c>
      <c r="AQ11" s="375">
        <v>333</v>
      </c>
      <c r="AR11" s="375"/>
      <c r="AS11" s="375"/>
      <c r="AT11" s="375">
        <v>100</v>
      </c>
      <c r="AU11" s="375">
        <v>100</v>
      </c>
      <c r="AV11" s="889"/>
      <c r="AW11" s="889"/>
      <c r="AX11" s="393"/>
      <c r="AY11" s="440">
        <v>600</v>
      </c>
      <c r="AZ11" s="284">
        <v>51</v>
      </c>
      <c r="BA11" s="284">
        <v>300</v>
      </c>
      <c r="BB11" s="284">
        <v>481</v>
      </c>
      <c r="BC11" s="350">
        <f t="shared" si="4"/>
        <v>1432</v>
      </c>
      <c r="BD11" s="1019">
        <f t="shared" si="10"/>
        <v>0.53648068669527893</v>
      </c>
      <c r="BE11" s="284"/>
      <c r="BF11" s="350">
        <f t="shared" si="5"/>
        <v>1432</v>
      </c>
      <c r="BG11" s="375">
        <v>103</v>
      </c>
      <c r="BH11" s="375">
        <v>7000</v>
      </c>
      <c r="BI11" s="375">
        <v>333</v>
      </c>
      <c r="BJ11" s="375"/>
      <c r="BK11" s="375"/>
      <c r="BL11" s="375">
        <v>100</v>
      </c>
      <c r="BM11" s="375">
        <v>100</v>
      </c>
      <c r="BN11" s="889"/>
      <c r="BO11" s="889"/>
      <c r="BP11" s="393"/>
      <c r="BQ11" s="440">
        <v>100</v>
      </c>
      <c r="BR11" s="284">
        <v>51</v>
      </c>
      <c r="BS11" s="284">
        <v>300</v>
      </c>
      <c r="BT11" s="284">
        <v>481</v>
      </c>
      <c r="BU11" s="350">
        <f t="shared" si="6"/>
        <v>932</v>
      </c>
      <c r="BV11" s="1019">
        <f t="shared" si="11"/>
        <v>-0.34916201117318435</v>
      </c>
      <c r="BW11" s="284"/>
      <c r="BX11" s="350">
        <f t="shared" si="7"/>
        <v>932</v>
      </c>
      <c r="BY11" s="375">
        <v>103</v>
      </c>
      <c r="BZ11" s="375">
        <v>7000</v>
      </c>
      <c r="CA11" s="375">
        <v>333</v>
      </c>
      <c r="CB11" s="375"/>
      <c r="CC11" s="375"/>
      <c r="CD11" s="375">
        <v>100</v>
      </c>
      <c r="CE11" s="375">
        <v>100</v>
      </c>
      <c r="CF11" s="889"/>
      <c r="CG11" s="889"/>
      <c r="CH11" s="393"/>
    </row>
    <row r="12" spans="1:86" s="27" customFormat="1">
      <c r="B12" s="395"/>
      <c r="C12" s="286"/>
      <c r="D12" s="287" t="s">
        <v>315</v>
      </c>
      <c r="E12" s="539" t="s">
        <v>15</v>
      </c>
      <c r="F12" s="281" t="s">
        <v>311</v>
      </c>
      <c r="G12" s="281" t="s">
        <v>28</v>
      </c>
      <c r="H12" s="282" t="s">
        <v>23</v>
      </c>
      <c r="I12" s="287"/>
      <c r="J12" s="287"/>
      <c r="K12" s="287"/>
      <c r="L12" s="284"/>
      <c r="M12" s="284"/>
      <c r="N12" s="284"/>
      <c r="O12" s="881">
        <v>707</v>
      </c>
      <c r="P12" s="284">
        <v>66</v>
      </c>
      <c r="Q12" s="284">
        <v>50</v>
      </c>
      <c r="R12" s="284"/>
      <c r="S12" s="348">
        <f t="shared" si="0"/>
        <v>823</v>
      </c>
      <c r="T12" s="1019" t="e">
        <f t="shared" si="8"/>
        <v>#DIV/0!</v>
      </c>
      <c r="U12" s="284"/>
      <c r="V12" s="350">
        <f t="shared" si="1"/>
        <v>823</v>
      </c>
      <c r="W12" s="375"/>
      <c r="X12" s="375"/>
      <c r="Y12" s="375"/>
      <c r="Z12" s="375"/>
      <c r="AA12" s="375"/>
      <c r="AB12" s="375"/>
      <c r="AC12" s="375"/>
      <c r="AD12" s="889"/>
      <c r="AE12" s="889"/>
      <c r="AF12" s="393"/>
      <c r="AG12" s="440"/>
      <c r="AH12" s="284"/>
      <c r="AI12" s="284"/>
      <c r="AJ12" s="284"/>
      <c r="AK12" s="350">
        <f t="shared" si="2"/>
        <v>0</v>
      </c>
      <c r="AL12" s="1019">
        <f t="shared" si="9"/>
        <v>-1</v>
      </c>
      <c r="AM12" s="284"/>
      <c r="AN12" s="350">
        <f t="shared" si="3"/>
        <v>0</v>
      </c>
      <c r="AO12" s="375"/>
      <c r="AP12" s="375"/>
      <c r="AQ12" s="375"/>
      <c r="AR12" s="375"/>
      <c r="AS12" s="375"/>
      <c r="AT12" s="375"/>
      <c r="AU12" s="375"/>
      <c r="AV12" s="889"/>
      <c r="AW12" s="889"/>
      <c r="AX12" s="393"/>
      <c r="AY12" s="440"/>
      <c r="AZ12" s="284"/>
      <c r="BA12" s="284"/>
      <c r="BB12" s="284"/>
      <c r="BC12" s="350">
        <f t="shared" si="4"/>
        <v>0</v>
      </c>
      <c r="BD12" s="1019" t="e">
        <f t="shared" si="10"/>
        <v>#DIV/0!</v>
      </c>
      <c r="BE12" s="284"/>
      <c r="BF12" s="350">
        <f t="shared" si="5"/>
        <v>0</v>
      </c>
      <c r="BG12" s="375"/>
      <c r="BH12" s="375"/>
      <c r="BI12" s="375"/>
      <c r="BJ12" s="375"/>
      <c r="BK12" s="375"/>
      <c r="BL12" s="375"/>
      <c r="BM12" s="375"/>
      <c r="BN12" s="889"/>
      <c r="BO12" s="889"/>
      <c r="BP12" s="393"/>
      <c r="BQ12" s="440"/>
      <c r="BR12" s="284"/>
      <c r="BS12" s="284"/>
      <c r="BT12" s="284"/>
      <c r="BU12" s="350">
        <f t="shared" si="6"/>
        <v>0</v>
      </c>
      <c r="BV12" s="1019" t="e">
        <f t="shared" si="11"/>
        <v>#DIV/0!</v>
      </c>
      <c r="BW12" s="284"/>
      <c r="BX12" s="350">
        <f t="shared" si="7"/>
        <v>0</v>
      </c>
      <c r="BY12" s="375"/>
      <c r="BZ12" s="375"/>
      <c r="CA12" s="375"/>
      <c r="CB12" s="375"/>
      <c r="CC12" s="375"/>
      <c r="CD12" s="375"/>
      <c r="CE12" s="375"/>
      <c r="CF12" s="889"/>
      <c r="CG12" s="889"/>
      <c r="CH12" s="393"/>
    </row>
    <row r="13" spans="1:86" s="27" customFormat="1">
      <c r="B13" s="395"/>
      <c r="C13" s="286"/>
      <c r="D13" s="287" t="s">
        <v>316</v>
      </c>
      <c r="E13" s="539" t="s">
        <v>15</v>
      </c>
      <c r="F13" s="281" t="s">
        <v>16</v>
      </c>
      <c r="G13" s="281" t="s">
        <v>28</v>
      </c>
      <c r="H13" s="282" t="s">
        <v>23</v>
      </c>
      <c r="I13" s="287"/>
      <c r="J13" s="287"/>
      <c r="K13" s="287"/>
      <c r="L13" s="284"/>
      <c r="M13" s="284"/>
      <c r="N13" s="284"/>
      <c r="O13" s="881">
        <v>909</v>
      </c>
      <c r="P13" s="284">
        <v>67</v>
      </c>
      <c r="Q13" s="284">
        <v>50</v>
      </c>
      <c r="R13" s="284"/>
      <c r="S13" s="348">
        <f t="shared" si="0"/>
        <v>1026</v>
      </c>
      <c r="T13" s="1019" t="e">
        <f t="shared" si="8"/>
        <v>#DIV/0!</v>
      </c>
      <c r="U13" s="284"/>
      <c r="V13" s="350">
        <f t="shared" si="1"/>
        <v>1026</v>
      </c>
      <c r="W13" s="375"/>
      <c r="X13" s="375"/>
      <c r="Y13" s="375"/>
      <c r="Z13" s="375"/>
      <c r="AA13" s="375"/>
      <c r="AB13" s="375"/>
      <c r="AC13" s="375"/>
      <c r="AD13" s="889"/>
      <c r="AE13" s="889"/>
      <c r="AF13" s="393"/>
      <c r="AG13" s="440"/>
      <c r="AH13" s="284"/>
      <c r="AI13" s="284"/>
      <c r="AJ13" s="284"/>
      <c r="AK13" s="350">
        <f t="shared" si="2"/>
        <v>0</v>
      </c>
      <c r="AL13" s="1019">
        <f t="shared" si="9"/>
        <v>-1</v>
      </c>
      <c r="AM13" s="284"/>
      <c r="AN13" s="350">
        <f t="shared" si="3"/>
        <v>0</v>
      </c>
      <c r="AO13" s="375"/>
      <c r="AP13" s="375"/>
      <c r="AQ13" s="375"/>
      <c r="AR13" s="375"/>
      <c r="AS13" s="375"/>
      <c r="AT13" s="375"/>
      <c r="AU13" s="375"/>
      <c r="AV13" s="889"/>
      <c r="AW13" s="889"/>
      <c r="AX13" s="393"/>
      <c r="AY13" s="440"/>
      <c r="AZ13" s="284"/>
      <c r="BA13" s="284"/>
      <c r="BB13" s="284"/>
      <c r="BC13" s="350">
        <f t="shared" si="4"/>
        <v>0</v>
      </c>
      <c r="BD13" s="1019" t="e">
        <f t="shared" si="10"/>
        <v>#DIV/0!</v>
      </c>
      <c r="BE13" s="284"/>
      <c r="BF13" s="350">
        <f t="shared" si="5"/>
        <v>0</v>
      </c>
      <c r="BG13" s="375"/>
      <c r="BH13" s="375"/>
      <c r="BI13" s="375"/>
      <c r="BJ13" s="375"/>
      <c r="BK13" s="375"/>
      <c r="BL13" s="375"/>
      <c r="BM13" s="375"/>
      <c r="BN13" s="889"/>
      <c r="BO13" s="889"/>
      <c r="BP13" s="393"/>
      <c r="BQ13" s="440"/>
      <c r="BR13" s="284"/>
      <c r="BS13" s="284"/>
      <c r="BT13" s="284"/>
      <c r="BU13" s="350">
        <f t="shared" si="6"/>
        <v>0</v>
      </c>
      <c r="BV13" s="1019" t="e">
        <f t="shared" si="11"/>
        <v>#DIV/0!</v>
      </c>
      <c r="BW13" s="284"/>
      <c r="BX13" s="350">
        <f t="shared" si="7"/>
        <v>0</v>
      </c>
      <c r="BY13" s="375"/>
      <c r="BZ13" s="375"/>
      <c r="CA13" s="375"/>
      <c r="CB13" s="375"/>
      <c r="CC13" s="375"/>
      <c r="CD13" s="375"/>
      <c r="CE13" s="375"/>
      <c r="CF13" s="889"/>
      <c r="CG13" s="889"/>
      <c r="CH13" s="393"/>
    </row>
    <row r="14" spans="1:86" s="27" customFormat="1">
      <c r="B14" s="395"/>
      <c r="C14" s="286"/>
      <c r="D14" s="287" t="s">
        <v>317</v>
      </c>
      <c r="E14" s="539" t="s">
        <v>15</v>
      </c>
      <c r="F14" s="281" t="s">
        <v>16</v>
      </c>
      <c r="G14" s="281" t="s">
        <v>28</v>
      </c>
      <c r="H14" s="282"/>
      <c r="I14" s="287"/>
      <c r="J14" s="287"/>
      <c r="K14" s="287"/>
      <c r="L14" s="284"/>
      <c r="M14" s="284"/>
      <c r="N14" s="284"/>
      <c r="O14" s="881"/>
      <c r="P14" s="284"/>
      <c r="Q14" s="284"/>
      <c r="R14" s="284"/>
      <c r="S14" s="348">
        <f t="shared" si="0"/>
        <v>0</v>
      </c>
      <c r="T14" s="1019" t="e">
        <f t="shared" si="8"/>
        <v>#DIV/0!</v>
      </c>
      <c r="U14" s="284"/>
      <c r="V14" s="350">
        <f t="shared" si="1"/>
        <v>0</v>
      </c>
      <c r="W14" s="375"/>
      <c r="X14" s="375"/>
      <c r="Y14" s="375"/>
      <c r="Z14" s="375"/>
      <c r="AA14" s="375"/>
      <c r="AB14" s="375"/>
      <c r="AC14" s="375"/>
      <c r="AD14" s="889"/>
      <c r="AE14" s="889"/>
      <c r="AF14" s="393"/>
      <c r="AG14" s="440"/>
      <c r="AH14" s="284"/>
      <c r="AI14" s="284"/>
      <c r="AJ14" s="284"/>
      <c r="AK14" s="350">
        <f t="shared" si="2"/>
        <v>0</v>
      </c>
      <c r="AL14" s="1019" t="e">
        <f t="shared" si="9"/>
        <v>#DIV/0!</v>
      </c>
      <c r="AM14" s="284"/>
      <c r="AN14" s="350">
        <f t="shared" si="3"/>
        <v>0</v>
      </c>
      <c r="AO14" s="375"/>
      <c r="AP14" s="375"/>
      <c r="AQ14" s="375"/>
      <c r="AR14" s="375"/>
      <c r="AS14" s="375"/>
      <c r="AT14" s="375"/>
      <c r="AU14" s="375"/>
      <c r="AV14" s="889"/>
      <c r="AW14" s="889"/>
      <c r="AX14" s="393"/>
      <c r="AY14" s="440"/>
      <c r="AZ14" s="284"/>
      <c r="BA14" s="284"/>
      <c r="BB14" s="284"/>
      <c r="BC14" s="350">
        <f t="shared" si="4"/>
        <v>0</v>
      </c>
      <c r="BD14" s="1019" t="e">
        <f t="shared" si="10"/>
        <v>#DIV/0!</v>
      </c>
      <c r="BE14" s="284"/>
      <c r="BF14" s="350">
        <f t="shared" si="5"/>
        <v>0</v>
      </c>
      <c r="BG14" s="375"/>
      <c r="BH14" s="375"/>
      <c r="BI14" s="375"/>
      <c r="BJ14" s="375"/>
      <c r="BK14" s="375"/>
      <c r="BL14" s="375"/>
      <c r="BM14" s="375"/>
      <c r="BN14" s="889"/>
      <c r="BO14" s="889"/>
      <c r="BP14" s="393"/>
      <c r="BQ14" s="440"/>
      <c r="BR14" s="284"/>
      <c r="BS14" s="284"/>
      <c r="BT14" s="284"/>
      <c r="BU14" s="350">
        <f t="shared" si="6"/>
        <v>0</v>
      </c>
      <c r="BV14" s="1019" t="e">
        <f t="shared" si="11"/>
        <v>#DIV/0!</v>
      </c>
      <c r="BW14" s="284"/>
      <c r="BX14" s="350">
        <f t="shared" si="7"/>
        <v>0</v>
      </c>
      <c r="BY14" s="375"/>
      <c r="BZ14" s="375"/>
      <c r="CA14" s="375"/>
      <c r="CB14" s="375"/>
      <c r="CC14" s="375"/>
      <c r="CD14" s="375"/>
      <c r="CE14" s="375"/>
      <c r="CF14" s="889"/>
      <c r="CG14" s="889"/>
      <c r="CH14" s="393"/>
    </row>
    <row r="15" spans="1:86" s="27" customFormat="1">
      <c r="B15" s="395"/>
      <c r="C15" s="286"/>
      <c r="D15" s="287" t="s">
        <v>318</v>
      </c>
      <c r="E15" s="539" t="s">
        <v>15</v>
      </c>
      <c r="F15" s="281" t="s">
        <v>311</v>
      </c>
      <c r="G15" s="281" t="s">
        <v>28</v>
      </c>
      <c r="H15" s="282"/>
      <c r="I15" s="287"/>
      <c r="J15" s="287"/>
      <c r="K15" s="287"/>
      <c r="L15" s="284"/>
      <c r="M15" s="284"/>
      <c r="N15" s="284"/>
      <c r="O15" s="881"/>
      <c r="P15" s="284"/>
      <c r="Q15" s="284"/>
      <c r="R15" s="284"/>
      <c r="S15" s="348">
        <f t="shared" si="0"/>
        <v>0</v>
      </c>
      <c r="T15" s="1019" t="e">
        <f t="shared" si="8"/>
        <v>#DIV/0!</v>
      </c>
      <c r="U15" s="284"/>
      <c r="V15" s="350">
        <f t="shared" si="1"/>
        <v>0</v>
      </c>
      <c r="W15" s="375"/>
      <c r="X15" s="375"/>
      <c r="Y15" s="375"/>
      <c r="Z15" s="375"/>
      <c r="AA15" s="375"/>
      <c r="AB15" s="375"/>
      <c r="AC15" s="375"/>
      <c r="AD15" s="889"/>
      <c r="AE15" s="889"/>
      <c r="AF15" s="393"/>
      <c r="AG15" s="440"/>
      <c r="AH15" s="284"/>
      <c r="AI15" s="284"/>
      <c r="AJ15" s="284"/>
      <c r="AK15" s="350">
        <f t="shared" si="2"/>
        <v>0</v>
      </c>
      <c r="AL15" s="1019" t="e">
        <f t="shared" si="9"/>
        <v>#DIV/0!</v>
      </c>
      <c r="AM15" s="284"/>
      <c r="AN15" s="350">
        <f t="shared" si="3"/>
        <v>0</v>
      </c>
      <c r="AO15" s="375"/>
      <c r="AP15" s="375"/>
      <c r="AQ15" s="375"/>
      <c r="AR15" s="375"/>
      <c r="AS15" s="375"/>
      <c r="AT15" s="375"/>
      <c r="AU15" s="375"/>
      <c r="AV15" s="889"/>
      <c r="AW15" s="889"/>
      <c r="AX15" s="393"/>
      <c r="AY15" s="440"/>
      <c r="AZ15" s="284"/>
      <c r="BA15" s="284"/>
      <c r="BB15" s="284"/>
      <c r="BC15" s="350">
        <f t="shared" si="4"/>
        <v>0</v>
      </c>
      <c r="BD15" s="1019" t="e">
        <f t="shared" si="10"/>
        <v>#DIV/0!</v>
      </c>
      <c r="BE15" s="284"/>
      <c r="BF15" s="350">
        <f t="shared" si="5"/>
        <v>0</v>
      </c>
      <c r="BG15" s="375"/>
      <c r="BH15" s="375"/>
      <c r="BI15" s="375"/>
      <c r="BJ15" s="375"/>
      <c r="BK15" s="375"/>
      <c r="BL15" s="375"/>
      <c r="BM15" s="375"/>
      <c r="BN15" s="889"/>
      <c r="BO15" s="889"/>
      <c r="BP15" s="393"/>
      <c r="BQ15" s="440"/>
      <c r="BR15" s="284"/>
      <c r="BS15" s="284"/>
      <c r="BT15" s="284"/>
      <c r="BU15" s="350">
        <f t="shared" si="6"/>
        <v>0</v>
      </c>
      <c r="BV15" s="1019" t="e">
        <f t="shared" si="11"/>
        <v>#DIV/0!</v>
      </c>
      <c r="BW15" s="284"/>
      <c r="BX15" s="350">
        <f t="shared" si="7"/>
        <v>0</v>
      </c>
      <c r="BY15" s="375"/>
      <c r="BZ15" s="375"/>
      <c r="CA15" s="375"/>
      <c r="CB15" s="375"/>
      <c r="CC15" s="375"/>
      <c r="CD15" s="375"/>
      <c r="CE15" s="375"/>
      <c r="CF15" s="889"/>
      <c r="CG15" s="889"/>
      <c r="CH15" s="393"/>
    </row>
    <row r="16" spans="1:86" s="27" customFormat="1">
      <c r="B16" s="395">
        <v>3259</v>
      </c>
      <c r="C16" s="286"/>
      <c r="D16" s="287" t="s">
        <v>319</v>
      </c>
      <c r="E16" s="280" t="s">
        <v>20</v>
      </c>
      <c r="F16" s="281"/>
      <c r="G16" s="281"/>
      <c r="H16" s="282"/>
      <c r="I16" s="287"/>
      <c r="J16" s="287"/>
      <c r="K16" s="287"/>
      <c r="L16" s="284"/>
      <c r="M16" s="284"/>
      <c r="N16" s="284"/>
      <c r="O16" s="881"/>
      <c r="P16" s="284"/>
      <c r="Q16" s="284"/>
      <c r="R16" s="284"/>
      <c r="S16" s="348">
        <f t="shared" si="0"/>
        <v>0</v>
      </c>
      <c r="T16" s="1019" t="e">
        <f t="shared" si="8"/>
        <v>#DIV/0!</v>
      </c>
      <c r="U16" s="284"/>
      <c r="V16" s="350">
        <f t="shared" si="1"/>
        <v>0</v>
      </c>
      <c r="W16" s="375"/>
      <c r="X16" s="375"/>
      <c r="Y16" s="375"/>
      <c r="Z16" s="375"/>
      <c r="AA16" s="375"/>
      <c r="AB16" s="375"/>
      <c r="AC16" s="375"/>
      <c r="AD16" s="889"/>
      <c r="AE16" s="889"/>
      <c r="AF16" s="393"/>
      <c r="AG16" s="440"/>
      <c r="AH16" s="284"/>
      <c r="AI16" s="284"/>
      <c r="AJ16" s="284"/>
      <c r="AK16" s="350">
        <f t="shared" si="2"/>
        <v>0</v>
      </c>
      <c r="AL16" s="1019" t="e">
        <f t="shared" si="9"/>
        <v>#DIV/0!</v>
      </c>
      <c r="AM16" s="284"/>
      <c r="AN16" s="350">
        <f t="shared" si="3"/>
        <v>0</v>
      </c>
      <c r="AO16" s="375"/>
      <c r="AP16" s="375"/>
      <c r="AQ16" s="375"/>
      <c r="AR16" s="375"/>
      <c r="AS16" s="375"/>
      <c r="AT16" s="375"/>
      <c r="AU16" s="375"/>
      <c r="AV16" s="889"/>
      <c r="AW16" s="889"/>
      <c r="AX16" s="393"/>
      <c r="AY16" s="440"/>
      <c r="AZ16" s="284"/>
      <c r="BA16" s="284"/>
      <c r="BB16" s="284"/>
      <c r="BC16" s="350">
        <f t="shared" si="4"/>
        <v>0</v>
      </c>
      <c r="BD16" s="1019" t="e">
        <f t="shared" si="10"/>
        <v>#DIV/0!</v>
      </c>
      <c r="BE16" s="284"/>
      <c r="BF16" s="350">
        <f t="shared" si="5"/>
        <v>0</v>
      </c>
      <c r="BG16" s="375"/>
      <c r="BH16" s="375"/>
      <c r="BI16" s="375"/>
      <c r="BJ16" s="375"/>
      <c r="BK16" s="375"/>
      <c r="BL16" s="375"/>
      <c r="BM16" s="375"/>
      <c r="BN16" s="889"/>
      <c r="BO16" s="889"/>
      <c r="BP16" s="393"/>
      <c r="BQ16" s="440"/>
      <c r="BR16" s="284"/>
      <c r="BS16" s="284"/>
      <c r="BT16" s="284"/>
      <c r="BU16" s="350">
        <f t="shared" si="6"/>
        <v>0</v>
      </c>
      <c r="BV16" s="1019" t="e">
        <f t="shared" si="11"/>
        <v>#DIV/0!</v>
      </c>
      <c r="BW16" s="284"/>
      <c r="BX16" s="350">
        <f t="shared" si="7"/>
        <v>0</v>
      </c>
      <c r="BY16" s="375"/>
      <c r="BZ16" s="375"/>
      <c r="CA16" s="375"/>
      <c r="CB16" s="375"/>
      <c r="CC16" s="375"/>
      <c r="CD16" s="375"/>
      <c r="CE16" s="375"/>
      <c r="CF16" s="889"/>
      <c r="CG16" s="889"/>
      <c r="CH16" s="393"/>
    </row>
    <row r="17" spans="2:86" s="27" customFormat="1">
      <c r="B17" s="395"/>
      <c r="C17" s="286"/>
      <c r="D17" s="287"/>
      <c r="E17" s="280"/>
      <c r="F17" s="281"/>
      <c r="G17" s="281"/>
      <c r="H17" s="282"/>
      <c r="I17" s="287"/>
      <c r="J17" s="287"/>
      <c r="K17" s="287"/>
      <c r="L17" s="284"/>
      <c r="M17" s="284"/>
      <c r="N17" s="284"/>
      <c r="O17" s="881"/>
      <c r="P17" s="284"/>
      <c r="Q17" s="284"/>
      <c r="R17" s="284"/>
      <c r="S17" s="348">
        <f t="shared" si="0"/>
        <v>0</v>
      </c>
      <c r="T17" s="1019" t="e">
        <f t="shared" si="8"/>
        <v>#DIV/0!</v>
      </c>
      <c r="U17" s="284"/>
      <c r="V17" s="350">
        <f t="shared" si="1"/>
        <v>0</v>
      </c>
      <c r="W17" s="375"/>
      <c r="X17" s="375"/>
      <c r="Y17" s="375"/>
      <c r="Z17" s="375"/>
      <c r="AA17" s="375"/>
      <c r="AB17" s="375"/>
      <c r="AC17" s="375"/>
      <c r="AD17" s="889"/>
      <c r="AE17" s="889"/>
      <c r="AF17" s="393"/>
      <c r="AG17" s="440"/>
      <c r="AH17" s="284"/>
      <c r="AI17" s="284"/>
      <c r="AJ17" s="284"/>
      <c r="AK17" s="350">
        <f t="shared" si="2"/>
        <v>0</v>
      </c>
      <c r="AL17" s="1019" t="e">
        <f t="shared" si="9"/>
        <v>#DIV/0!</v>
      </c>
      <c r="AM17" s="284"/>
      <c r="AN17" s="350">
        <f t="shared" si="3"/>
        <v>0</v>
      </c>
      <c r="AO17" s="375"/>
      <c r="AP17" s="375"/>
      <c r="AQ17" s="375"/>
      <c r="AR17" s="375"/>
      <c r="AS17" s="375"/>
      <c r="AT17" s="375"/>
      <c r="AU17" s="375"/>
      <c r="AV17" s="889"/>
      <c r="AW17" s="889"/>
      <c r="AX17" s="393"/>
      <c r="AY17" s="440"/>
      <c r="AZ17" s="284"/>
      <c r="BA17" s="284"/>
      <c r="BB17" s="284"/>
      <c r="BC17" s="350">
        <f t="shared" si="4"/>
        <v>0</v>
      </c>
      <c r="BD17" s="1019" t="e">
        <f t="shared" si="10"/>
        <v>#DIV/0!</v>
      </c>
      <c r="BE17" s="284"/>
      <c r="BF17" s="350">
        <f t="shared" si="5"/>
        <v>0</v>
      </c>
      <c r="BG17" s="375"/>
      <c r="BH17" s="375"/>
      <c r="BI17" s="375"/>
      <c r="BJ17" s="375"/>
      <c r="BK17" s="375"/>
      <c r="BL17" s="375"/>
      <c r="BM17" s="375"/>
      <c r="BN17" s="889"/>
      <c r="BO17" s="889"/>
      <c r="BP17" s="393"/>
      <c r="BQ17" s="440"/>
      <c r="BR17" s="284"/>
      <c r="BS17" s="284"/>
      <c r="BT17" s="284"/>
      <c r="BU17" s="350">
        <f t="shared" si="6"/>
        <v>0</v>
      </c>
      <c r="BV17" s="1019" t="e">
        <f t="shared" si="11"/>
        <v>#DIV/0!</v>
      </c>
      <c r="BW17" s="284"/>
      <c r="BX17" s="350">
        <f t="shared" si="7"/>
        <v>0</v>
      </c>
      <c r="BY17" s="375"/>
      <c r="BZ17" s="375"/>
      <c r="CA17" s="375"/>
      <c r="CB17" s="375"/>
      <c r="CC17" s="375"/>
      <c r="CD17" s="375"/>
      <c r="CE17" s="375"/>
      <c r="CF17" s="889"/>
      <c r="CG17" s="889"/>
      <c r="CH17" s="393"/>
    </row>
    <row r="18" spans="2:86" s="27" customFormat="1">
      <c r="B18" s="395"/>
      <c r="C18" s="286"/>
      <c r="D18" s="283"/>
      <c r="E18" s="280"/>
      <c r="F18" s="281"/>
      <c r="G18" s="281"/>
      <c r="H18" s="282"/>
      <c r="I18" s="283"/>
      <c r="J18" s="283"/>
      <c r="K18" s="283"/>
      <c r="L18" s="284"/>
      <c r="M18" s="284"/>
      <c r="N18" s="284"/>
      <c r="O18" s="881"/>
      <c r="P18" s="284"/>
      <c r="Q18" s="284"/>
      <c r="R18" s="284"/>
      <c r="S18" s="348">
        <f t="shared" si="0"/>
        <v>0</v>
      </c>
      <c r="T18" s="1019" t="e">
        <f t="shared" si="8"/>
        <v>#DIV/0!</v>
      </c>
      <c r="U18" s="284"/>
      <c r="V18" s="350">
        <f t="shared" si="1"/>
        <v>0</v>
      </c>
      <c r="W18" s="375"/>
      <c r="X18" s="375"/>
      <c r="Y18" s="375"/>
      <c r="Z18" s="375"/>
      <c r="AA18" s="375"/>
      <c r="AB18" s="375"/>
      <c r="AC18" s="375"/>
      <c r="AD18" s="889"/>
      <c r="AE18" s="889"/>
      <c r="AF18" s="393"/>
      <c r="AG18" s="440"/>
      <c r="AH18" s="284"/>
      <c r="AI18" s="284"/>
      <c r="AJ18" s="284"/>
      <c r="AK18" s="350">
        <f t="shared" si="2"/>
        <v>0</v>
      </c>
      <c r="AL18" s="1019" t="e">
        <f t="shared" si="9"/>
        <v>#DIV/0!</v>
      </c>
      <c r="AM18" s="284"/>
      <c r="AN18" s="350">
        <f t="shared" si="3"/>
        <v>0</v>
      </c>
      <c r="AO18" s="375"/>
      <c r="AP18" s="375"/>
      <c r="AQ18" s="375"/>
      <c r="AR18" s="375"/>
      <c r="AS18" s="375"/>
      <c r="AT18" s="375"/>
      <c r="AU18" s="375"/>
      <c r="AV18" s="889"/>
      <c r="AW18" s="889"/>
      <c r="AX18" s="393"/>
      <c r="AY18" s="440"/>
      <c r="AZ18" s="284"/>
      <c r="BA18" s="284"/>
      <c r="BB18" s="284"/>
      <c r="BC18" s="350">
        <f t="shared" si="4"/>
        <v>0</v>
      </c>
      <c r="BD18" s="1019" t="e">
        <f t="shared" si="10"/>
        <v>#DIV/0!</v>
      </c>
      <c r="BE18" s="284"/>
      <c r="BF18" s="350">
        <f t="shared" si="5"/>
        <v>0</v>
      </c>
      <c r="BG18" s="375"/>
      <c r="BH18" s="375"/>
      <c r="BI18" s="375"/>
      <c r="BJ18" s="375"/>
      <c r="BK18" s="375"/>
      <c r="BL18" s="375"/>
      <c r="BM18" s="375"/>
      <c r="BN18" s="889"/>
      <c r="BO18" s="889"/>
      <c r="BP18" s="393"/>
      <c r="BQ18" s="440"/>
      <c r="BR18" s="284"/>
      <c r="BS18" s="284"/>
      <c r="BT18" s="284"/>
      <c r="BU18" s="350">
        <f t="shared" si="6"/>
        <v>0</v>
      </c>
      <c r="BV18" s="1019" t="e">
        <f t="shared" si="11"/>
        <v>#DIV/0!</v>
      </c>
      <c r="BW18" s="284"/>
      <c r="BX18" s="350">
        <f t="shared" si="7"/>
        <v>0</v>
      </c>
      <c r="BY18" s="375"/>
      <c r="BZ18" s="375"/>
      <c r="CA18" s="375"/>
      <c r="CB18" s="375"/>
      <c r="CC18" s="375"/>
      <c r="CD18" s="375"/>
      <c r="CE18" s="375"/>
      <c r="CF18" s="889"/>
      <c r="CG18" s="889"/>
      <c r="CH18" s="393"/>
    </row>
    <row r="19" spans="2:86" s="27" customFormat="1">
      <c r="B19" s="395"/>
      <c r="C19" s="279"/>
      <c r="D19" s="280"/>
      <c r="E19" s="280"/>
      <c r="F19" s="281"/>
      <c r="G19" s="281"/>
      <c r="H19" s="282"/>
      <c r="I19" s="280"/>
      <c r="J19" s="280"/>
      <c r="K19" s="280"/>
      <c r="L19" s="284"/>
      <c r="M19" s="284"/>
      <c r="N19" s="284"/>
      <c r="O19" s="882"/>
      <c r="P19" s="285"/>
      <c r="Q19" s="285"/>
      <c r="R19" s="285"/>
      <c r="S19" s="349">
        <f t="shared" si="0"/>
        <v>0</v>
      </c>
      <c r="T19" s="1019" t="e">
        <f t="shared" si="8"/>
        <v>#DIV/0!</v>
      </c>
      <c r="U19" s="285"/>
      <c r="V19" s="350">
        <f t="shared" si="1"/>
        <v>0</v>
      </c>
      <c r="W19" s="376"/>
      <c r="X19" s="376"/>
      <c r="Y19" s="376"/>
      <c r="Z19" s="376"/>
      <c r="AA19" s="376"/>
      <c r="AB19" s="376"/>
      <c r="AC19" s="376"/>
      <c r="AD19" s="890"/>
      <c r="AE19" s="890"/>
      <c r="AF19" s="394"/>
      <c r="AG19" s="441"/>
      <c r="AH19" s="285"/>
      <c r="AI19" s="285"/>
      <c r="AJ19" s="285"/>
      <c r="AK19" s="350">
        <f t="shared" si="2"/>
        <v>0</v>
      </c>
      <c r="AL19" s="1019" t="e">
        <f t="shared" si="9"/>
        <v>#DIV/0!</v>
      </c>
      <c r="AM19" s="285"/>
      <c r="AN19" s="350">
        <f t="shared" si="3"/>
        <v>0</v>
      </c>
      <c r="AO19" s="376"/>
      <c r="AP19" s="376"/>
      <c r="AQ19" s="376"/>
      <c r="AR19" s="376"/>
      <c r="AS19" s="376"/>
      <c r="AT19" s="376"/>
      <c r="AU19" s="376"/>
      <c r="AV19" s="890"/>
      <c r="AW19" s="890"/>
      <c r="AX19" s="394"/>
      <c r="AY19" s="441"/>
      <c r="AZ19" s="285"/>
      <c r="BA19" s="285"/>
      <c r="BB19" s="285"/>
      <c r="BC19" s="350">
        <f t="shared" si="4"/>
        <v>0</v>
      </c>
      <c r="BD19" s="1019" t="e">
        <f t="shared" si="10"/>
        <v>#DIV/0!</v>
      </c>
      <c r="BE19" s="285"/>
      <c r="BF19" s="350">
        <f t="shared" si="5"/>
        <v>0</v>
      </c>
      <c r="BG19" s="376"/>
      <c r="BH19" s="376"/>
      <c r="BI19" s="376"/>
      <c r="BJ19" s="376"/>
      <c r="BK19" s="376"/>
      <c r="BL19" s="376"/>
      <c r="BM19" s="376"/>
      <c r="BN19" s="890"/>
      <c r="BO19" s="890"/>
      <c r="BP19" s="394"/>
      <c r="BQ19" s="441"/>
      <c r="BR19" s="285"/>
      <c r="BS19" s="285"/>
      <c r="BT19" s="285"/>
      <c r="BU19" s="350">
        <f t="shared" si="6"/>
        <v>0</v>
      </c>
      <c r="BV19" s="1019" t="e">
        <f t="shared" si="11"/>
        <v>#DIV/0!</v>
      </c>
      <c r="BW19" s="285"/>
      <c r="BX19" s="350">
        <f t="shared" si="7"/>
        <v>0</v>
      </c>
      <c r="BY19" s="376"/>
      <c r="BZ19" s="376"/>
      <c r="CA19" s="376"/>
      <c r="CB19" s="376"/>
      <c r="CC19" s="376"/>
      <c r="CD19" s="376"/>
      <c r="CE19" s="376"/>
      <c r="CF19" s="890"/>
      <c r="CG19" s="890"/>
      <c r="CH19" s="394"/>
    </row>
    <row r="20" spans="2:86" s="27" customFormat="1">
      <c r="B20" s="392"/>
      <c r="C20" s="279"/>
      <c r="D20" s="280"/>
      <c r="E20" s="280"/>
      <c r="F20" s="281"/>
      <c r="G20" s="281"/>
      <c r="H20" s="282"/>
      <c r="I20" s="280"/>
      <c r="J20" s="280"/>
      <c r="K20" s="280"/>
      <c r="L20" s="284"/>
      <c r="M20" s="284"/>
      <c r="N20" s="284"/>
      <c r="O20" s="882"/>
      <c r="P20" s="285"/>
      <c r="Q20" s="285"/>
      <c r="R20" s="285"/>
      <c r="S20" s="349">
        <f t="shared" si="0"/>
        <v>0</v>
      </c>
      <c r="T20" s="1019" t="e">
        <f t="shared" si="8"/>
        <v>#DIV/0!</v>
      </c>
      <c r="U20" s="285"/>
      <c r="V20" s="350">
        <f t="shared" si="1"/>
        <v>0</v>
      </c>
      <c r="W20" s="376"/>
      <c r="X20" s="376"/>
      <c r="Y20" s="376"/>
      <c r="Z20" s="376"/>
      <c r="AA20" s="376"/>
      <c r="AB20" s="376"/>
      <c r="AC20" s="376"/>
      <c r="AD20" s="890"/>
      <c r="AE20" s="890"/>
      <c r="AF20" s="394"/>
      <c r="AG20" s="441"/>
      <c r="AH20" s="285"/>
      <c r="AI20" s="285"/>
      <c r="AJ20" s="285"/>
      <c r="AK20" s="350">
        <f t="shared" si="2"/>
        <v>0</v>
      </c>
      <c r="AL20" s="1019" t="e">
        <f t="shared" si="9"/>
        <v>#DIV/0!</v>
      </c>
      <c r="AM20" s="285"/>
      <c r="AN20" s="350">
        <f t="shared" si="3"/>
        <v>0</v>
      </c>
      <c r="AO20" s="376"/>
      <c r="AP20" s="376"/>
      <c r="AQ20" s="376"/>
      <c r="AR20" s="376"/>
      <c r="AS20" s="376"/>
      <c r="AT20" s="376"/>
      <c r="AU20" s="376"/>
      <c r="AV20" s="890"/>
      <c r="AW20" s="890"/>
      <c r="AX20" s="394"/>
      <c r="AY20" s="441"/>
      <c r="AZ20" s="285"/>
      <c r="BA20" s="285"/>
      <c r="BB20" s="285"/>
      <c r="BC20" s="350">
        <f t="shared" si="4"/>
        <v>0</v>
      </c>
      <c r="BD20" s="1019" t="e">
        <f t="shared" si="10"/>
        <v>#DIV/0!</v>
      </c>
      <c r="BE20" s="285"/>
      <c r="BF20" s="350">
        <f t="shared" si="5"/>
        <v>0</v>
      </c>
      <c r="BG20" s="376"/>
      <c r="BH20" s="376"/>
      <c r="BI20" s="376"/>
      <c r="BJ20" s="376"/>
      <c r="BK20" s="376"/>
      <c r="BL20" s="376"/>
      <c r="BM20" s="376"/>
      <c r="BN20" s="890"/>
      <c r="BO20" s="890"/>
      <c r="BP20" s="394"/>
      <c r="BQ20" s="441"/>
      <c r="BR20" s="285"/>
      <c r="BS20" s="285"/>
      <c r="BT20" s="285"/>
      <c r="BU20" s="350">
        <f t="shared" si="6"/>
        <v>0</v>
      </c>
      <c r="BV20" s="1019" t="e">
        <f t="shared" si="11"/>
        <v>#DIV/0!</v>
      </c>
      <c r="BW20" s="285"/>
      <c r="BX20" s="350">
        <f t="shared" si="7"/>
        <v>0</v>
      </c>
      <c r="BY20" s="376"/>
      <c r="BZ20" s="376"/>
      <c r="CA20" s="376"/>
      <c r="CB20" s="376"/>
      <c r="CC20" s="376"/>
      <c r="CD20" s="376"/>
      <c r="CE20" s="376"/>
      <c r="CF20" s="890"/>
      <c r="CG20" s="890"/>
      <c r="CH20" s="394"/>
    </row>
    <row r="21" spans="2:86" s="27" customFormat="1">
      <c r="B21" s="395"/>
      <c r="C21" s="286"/>
      <c r="D21" s="283"/>
      <c r="E21" s="280"/>
      <c r="F21" s="281"/>
      <c r="G21" s="281"/>
      <c r="H21" s="282"/>
      <c r="I21" s="283"/>
      <c r="J21" s="283"/>
      <c r="K21" s="283"/>
      <c r="L21" s="284"/>
      <c r="M21" s="284"/>
      <c r="N21" s="284"/>
      <c r="O21" s="881"/>
      <c r="P21" s="284"/>
      <c r="Q21" s="284"/>
      <c r="R21" s="284"/>
      <c r="S21" s="348">
        <f t="shared" si="0"/>
        <v>0</v>
      </c>
      <c r="T21" s="1019" t="e">
        <f t="shared" si="8"/>
        <v>#DIV/0!</v>
      </c>
      <c r="U21" s="284"/>
      <c r="V21" s="350">
        <f t="shared" si="1"/>
        <v>0</v>
      </c>
      <c r="W21" s="375"/>
      <c r="X21" s="375"/>
      <c r="Y21" s="375"/>
      <c r="Z21" s="375"/>
      <c r="AA21" s="375"/>
      <c r="AB21" s="375"/>
      <c r="AC21" s="375"/>
      <c r="AD21" s="889"/>
      <c r="AE21" s="889"/>
      <c r="AF21" s="393"/>
      <c r="AG21" s="440"/>
      <c r="AH21" s="284"/>
      <c r="AI21" s="284"/>
      <c r="AJ21" s="284"/>
      <c r="AK21" s="350">
        <f t="shared" si="2"/>
        <v>0</v>
      </c>
      <c r="AL21" s="1019" t="e">
        <f t="shared" si="9"/>
        <v>#DIV/0!</v>
      </c>
      <c r="AM21" s="284"/>
      <c r="AN21" s="350">
        <f t="shared" si="3"/>
        <v>0</v>
      </c>
      <c r="AO21" s="375"/>
      <c r="AP21" s="375"/>
      <c r="AQ21" s="375"/>
      <c r="AR21" s="375"/>
      <c r="AS21" s="375"/>
      <c r="AT21" s="375"/>
      <c r="AU21" s="375"/>
      <c r="AV21" s="889"/>
      <c r="AW21" s="889"/>
      <c r="AX21" s="393"/>
      <c r="AY21" s="440"/>
      <c r="AZ21" s="284"/>
      <c r="BA21" s="284"/>
      <c r="BB21" s="284"/>
      <c r="BC21" s="350">
        <f t="shared" si="4"/>
        <v>0</v>
      </c>
      <c r="BD21" s="1019" t="e">
        <f t="shared" si="10"/>
        <v>#DIV/0!</v>
      </c>
      <c r="BE21" s="284"/>
      <c r="BF21" s="350">
        <f t="shared" si="5"/>
        <v>0</v>
      </c>
      <c r="BG21" s="375"/>
      <c r="BH21" s="375"/>
      <c r="BI21" s="375"/>
      <c r="BJ21" s="375"/>
      <c r="BK21" s="375"/>
      <c r="BL21" s="375"/>
      <c r="BM21" s="375"/>
      <c r="BN21" s="889"/>
      <c r="BO21" s="889"/>
      <c r="BP21" s="393"/>
      <c r="BQ21" s="440"/>
      <c r="BR21" s="284"/>
      <c r="BS21" s="284"/>
      <c r="BT21" s="284"/>
      <c r="BU21" s="350">
        <f t="shared" si="6"/>
        <v>0</v>
      </c>
      <c r="BV21" s="1019" t="e">
        <f t="shared" si="11"/>
        <v>#DIV/0!</v>
      </c>
      <c r="BW21" s="284"/>
      <c r="BX21" s="350">
        <f t="shared" si="7"/>
        <v>0</v>
      </c>
      <c r="BY21" s="375"/>
      <c r="BZ21" s="375"/>
      <c r="CA21" s="375"/>
      <c r="CB21" s="375"/>
      <c r="CC21" s="375"/>
      <c r="CD21" s="375"/>
      <c r="CE21" s="375"/>
      <c r="CF21" s="889"/>
      <c r="CG21" s="889"/>
      <c r="CH21" s="393"/>
    </row>
    <row r="22" spans="2:86" s="27" customFormat="1">
      <c r="B22" s="395"/>
      <c r="C22" s="286"/>
      <c r="D22" s="283"/>
      <c r="E22" s="280"/>
      <c r="F22" s="281"/>
      <c r="G22" s="281"/>
      <c r="H22" s="282"/>
      <c r="I22" s="283"/>
      <c r="J22" s="283"/>
      <c r="K22" s="283"/>
      <c r="L22" s="284"/>
      <c r="M22" s="284"/>
      <c r="N22" s="284"/>
      <c r="O22" s="881"/>
      <c r="P22" s="284"/>
      <c r="Q22" s="284"/>
      <c r="R22" s="284"/>
      <c r="S22" s="348">
        <f t="shared" si="0"/>
        <v>0</v>
      </c>
      <c r="T22" s="1019" t="e">
        <f t="shared" si="8"/>
        <v>#DIV/0!</v>
      </c>
      <c r="U22" s="284"/>
      <c r="V22" s="350">
        <f t="shared" si="1"/>
        <v>0</v>
      </c>
      <c r="W22" s="375"/>
      <c r="X22" s="375"/>
      <c r="Y22" s="375"/>
      <c r="Z22" s="375"/>
      <c r="AA22" s="375"/>
      <c r="AB22" s="375"/>
      <c r="AC22" s="375"/>
      <c r="AD22" s="889"/>
      <c r="AE22" s="889"/>
      <c r="AF22" s="393"/>
      <c r="AG22" s="440"/>
      <c r="AH22" s="284"/>
      <c r="AI22" s="284"/>
      <c r="AJ22" s="284"/>
      <c r="AK22" s="350">
        <f t="shared" si="2"/>
        <v>0</v>
      </c>
      <c r="AL22" s="1019" t="e">
        <f t="shared" si="9"/>
        <v>#DIV/0!</v>
      </c>
      <c r="AM22" s="284"/>
      <c r="AN22" s="350">
        <f t="shared" si="3"/>
        <v>0</v>
      </c>
      <c r="AO22" s="375"/>
      <c r="AP22" s="375"/>
      <c r="AQ22" s="375"/>
      <c r="AR22" s="375"/>
      <c r="AS22" s="375"/>
      <c r="AT22" s="375"/>
      <c r="AU22" s="375"/>
      <c r="AV22" s="889"/>
      <c r="AW22" s="889"/>
      <c r="AX22" s="393"/>
      <c r="AY22" s="440"/>
      <c r="AZ22" s="284"/>
      <c r="BA22" s="284"/>
      <c r="BB22" s="284"/>
      <c r="BC22" s="350">
        <f t="shared" si="4"/>
        <v>0</v>
      </c>
      <c r="BD22" s="1019" t="e">
        <f t="shared" si="10"/>
        <v>#DIV/0!</v>
      </c>
      <c r="BE22" s="284"/>
      <c r="BF22" s="350">
        <f t="shared" si="5"/>
        <v>0</v>
      </c>
      <c r="BG22" s="375"/>
      <c r="BH22" s="375"/>
      <c r="BI22" s="375"/>
      <c r="BJ22" s="375"/>
      <c r="BK22" s="375"/>
      <c r="BL22" s="375"/>
      <c r="BM22" s="375"/>
      <c r="BN22" s="889"/>
      <c r="BO22" s="889"/>
      <c r="BP22" s="393"/>
      <c r="BQ22" s="440"/>
      <c r="BR22" s="284"/>
      <c r="BS22" s="284"/>
      <c r="BT22" s="284"/>
      <c r="BU22" s="350">
        <f t="shared" si="6"/>
        <v>0</v>
      </c>
      <c r="BV22" s="1019" t="e">
        <f t="shared" si="11"/>
        <v>#DIV/0!</v>
      </c>
      <c r="BW22" s="284"/>
      <c r="BX22" s="350">
        <f t="shared" si="7"/>
        <v>0</v>
      </c>
      <c r="BY22" s="375"/>
      <c r="BZ22" s="375"/>
      <c r="CA22" s="375"/>
      <c r="CB22" s="375"/>
      <c r="CC22" s="375"/>
      <c r="CD22" s="375"/>
      <c r="CE22" s="375"/>
      <c r="CF22" s="889"/>
      <c r="CG22" s="889"/>
      <c r="CH22" s="393"/>
    </row>
    <row r="23" spans="2:86" s="27" customFormat="1">
      <c r="B23" s="395"/>
      <c r="C23" s="286"/>
      <c r="D23" s="283"/>
      <c r="E23" s="280"/>
      <c r="F23" s="281"/>
      <c r="G23" s="281"/>
      <c r="H23" s="282"/>
      <c r="I23" s="283"/>
      <c r="J23" s="283"/>
      <c r="K23" s="283"/>
      <c r="L23" s="284"/>
      <c r="M23" s="284"/>
      <c r="N23" s="284"/>
      <c r="O23" s="881"/>
      <c r="P23" s="284"/>
      <c r="Q23" s="284"/>
      <c r="R23" s="284"/>
      <c r="S23" s="348">
        <f t="shared" si="0"/>
        <v>0</v>
      </c>
      <c r="T23" s="1019" t="e">
        <f t="shared" si="8"/>
        <v>#DIV/0!</v>
      </c>
      <c r="U23" s="284"/>
      <c r="V23" s="350">
        <f t="shared" si="1"/>
        <v>0</v>
      </c>
      <c r="W23" s="375"/>
      <c r="X23" s="375"/>
      <c r="Y23" s="375"/>
      <c r="Z23" s="375"/>
      <c r="AA23" s="375"/>
      <c r="AB23" s="375"/>
      <c r="AC23" s="375"/>
      <c r="AD23" s="889"/>
      <c r="AE23" s="889"/>
      <c r="AF23" s="393"/>
      <c r="AG23" s="440"/>
      <c r="AH23" s="284"/>
      <c r="AI23" s="284"/>
      <c r="AJ23" s="284"/>
      <c r="AK23" s="350">
        <f t="shared" si="2"/>
        <v>0</v>
      </c>
      <c r="AL23" s="1019" t="e">
        <f t="shared" si="9"/>
        <v>#DIV/0!</v>
      </c>
      <c r="AM23" s="284"/>
      <c r="AN23" s="350">
        <f t="shared" si="3"/>
        <v>0</v>
      </c>
      <c r="AO23" s="375"/>
      <c r="AP23" s="375"/>
      <c r="AQ23" s="375"/>
      <c r="AR23" s="375"/>
      <c r="AS23" s="375"/>
      <c r="AT23" s="375"/>
      <c r="AU23" s="375"/>
      <c r="AV23" s="889"/>
      <c r="AW23" s="889"/>
      <c r="AX23" s="393"/>
      <c r="AY23" s="440"/>
      <c r="AZ23" s="284"/>
      <c r="BA23" s="284"/>
      <c r="BB23" s="284"/>
      <c r="BC23" s="350">
        <f t="shared" si="4"/>
        <v>0</v>
      </c>
      <c r="BD23" s="1019" t="e">
        <f t="shared" si="10"/>
        <v>#DIV/0!</v>
      </c>
      <c r="BE23" s="284"/>
      <c r="BF23" s="350">
        <f t="shared" si="5"/>
        <v>0</v>
      </c>
      <c r="BG23" s="375"/>
      <c r="BH23" s="375"/>
      <c r="BI23" s="375"/>
      <c r="BJ23" s="375"/>
      <c r="BK23" s="375"/>
      <c r="BL23" s="375"/>
      <c r="BM23" s="375"/>
      <c r="BN23" s="889"/>
      <c r="BO23" s="889"/>
      <c r="BP23" s="393"/>
      <c r="BQ23" s="440"/>
      <c r="BR23" s="284"/>
      <c r="BS23" s="284"/>
      <c r="BT23" s="284"/>
      <c r="BU23" s="350">
        <f t="shared" si="6"/>
        <v>0</v>
      </c>
      <c r="BV23" s="1019" t="e">
        <f t="shared" si="11"/>
        <v>#DIV/0!</v>
      </c>
      <c r="BW23" s="284"/>
      <c r="BX23" s="350">
        <f t="shared" si="7"/>
        <v>0</v>
      </c>
      <c r="BY23" s="375"/>
      <c r="BZ23" s="375"/>
      <c r="CA23" s="375"/>
      <c r="CB23" s="375"/>
      <c r="CC23" s="375"/>
      <c r="CD23" s="375"/>
      <c r="CE23" s="375"/>
      <c r="CF23" s="889"/>
      <c r="CG23" s="889"/>
      <c r="CH23" s="393"/>
    </row>
    <row r="24" spans="2:86" s="27" customFormat="1">
      <c r="B24" s="395"/>
      <c r="C24" s="286"/>
      <c r="D24" s="283"/>
      <c r="E24" s="280"/>
      <c r="F24" s="281"/>
      <c r="G24" s="281"/>
      <c r="H24" s="282"/>
      <c r="I24" s="283"/>
      <c r="J24" s="283"/>
      <c r="K24" s="283"/>
      <c r="L24" s="284"/>
      <c r="M24" s="284"/>
      <c r="N24" s="284"/>
      <c r="O24" s="881"/>
      <c r="P24" s="284"/>
      <c r="Q24" s="284"/>
      <c r="R24" s="284"/>
      <c r="S24" s="348">
        <f t="shared" si="0"/>
        <v>0</v>
      </c>
      <c r="T24" s="1019" t="e">
        <f t="shared" si="8"/>
        <v>#DIV/0!</v>
      </c>
      <c r="U24" s="284"/>
      <c r="V24" s="350">
        <f t="shared" si="1"/>
        <v>0</v>
      </c>
      <c r="W24" s="375"/>
      <c r="X24" s="375"/>
      <c r="Y24" s="375"/>
      <c r="Z24" s="375"/>
      <c r="AA24" s="375"/>
      <c r="AB24" s="375"/>
      <c r="AC24" s="375"/>
      <c r="AD24" s="889"/>
      <c r="AE24" s="889"/>
      <c r="AF24" s="393"/>
      <c r="AG24" s="440"/>
      <c r="AH24" s="284"/>
      <c r="AI24" s="284"/>
      <c r="AJ24" s="284"/>
      <c r="AK24" s="350">
        <f t="shared" si="2"/>
        <v>0</v>
      </c>
      <c r="AL24" s="1019" t="e">
        <f t="shared" si="9"/>
        <v>#DIV/0!</v>
      </c>
      <c r="AM24" s="284"/>
      <c r="AN24" s="350">
        <f t="shared" si="3"/>
        <v>0</v>
      </c>
      <c r="AO24" s="375"/>
      <c r="AP24" s="375"/>
      <c r="AQ24" s="375"/>
      <c r="AR24" s="375"/>
      <c r="AS24" s="375"/>
      <c r="AT24" s="375"/>
      <c r="AU24" s="375"/>
      <c r="AV24" s="889"/>
      <c r="AW24" s="889"/>
      <c r="AX24" s="393"/>
      <c r="AY24" s="440"/>
      <c r="AZ24" s="284"/>
      <c r="BA24" s="284"/>
      <c r="BB24" s="284"/>
      <c r="BC24" s="350">
        <f t="shared" si="4"/>
        <v>0</v>
      </c>
      <c r="BD24" s="1019" t="e">
        <f t="shared" si="10"/>
        <v>#DIV/0!</v>
      </c>
      <c r="BE24" s="284"/>
      <c r="BF24" s="350">
        <f t="shared" si="5"/>
        <v>0</v>
      </c>
      <c r="BG24" s="375"/>
      <c r="BH24" s="375"/>
      <c r="BI24" s="375"/>
      <c r="BJ24" s="375"/>
      <c r="BK24" s="375"/>
      <c r="BL24" s="375"/>
      <c r="BM24" s="375"/>
      <c r="BN24" s="889"/>
      <c r="BO24" s="889"/>
      <c r="BP24" s="393"/>
      <c r="BQ24" s="440"/>
      <c r="BR24" s="284"/>
      <c r="BS24" s="284"/>
      <c r="BT24" s="284"/>
      <c r="BU24" s="350">
        <f t="shared" si="6"/>
        <v>0</v>
      </c>
      <c r="BV24" s="1019" t="e">
        <f t="shared" si="11"/>
        <v>#DIV/0!</v>
      </c>
      <c r="BW24" s="284"/>
      <c r="BX24" s="350">
        <f t="shared" si="7"/>
        <v>0</v>
      </c>
      <c r="BY24" s="375"/>
      <c r="BZ24" s="375"/>
      <c r="CA24" s="375"/>
      <c r="CB24" s="375"/>
      <c r="CC24" s="375"/>
      <c r="CD24" s="375"/>
      <c r="CE24" s="375"/>
      <c r="CF24" s="889"/>
      <c r="CG24" s="889"/>
      <c r="CH24" s="393"/>
    </row>
    <row r="25" spans="2:86" s="27" customFormat="1">
      <c r="B25" s="396"/>
      <c r="C25" s="289"/>
      <c r="D25" s="287"/>
      <c r="E25" s="280"/>
      <c r="F25" s="281"/>
      <c r="G25" s="281"/>
      <c r="H25" s="282"/>
      <c r="I25" s="287"/>
      <c r="J25" s="287"/>
      <c r="K25" s="287"/>
      <c r="L25" s="284"/>
      <c r="M25" s="284"/>
      <c r="N25" s="284"/>
      <c r="O25" s="881"/>
      <c r="P25" s="284"/>
      <c r="Q25" s="284"/>
      <c r="R25" s="284"/>
      <c r="S25" s="348">
        <f t="shared" si="0"/>
        <v>0</v>
      </c>
      <c r="T25" s="1019" t="e">
        <f t="shared" si="8"/>
        <v>#DIV/0!</v>
      </c>
      <c r="U25" s="284"/>
      <c r="V25" s="350">
        <f t="shared" si="1"/>
        <v>0</v>
      </c>
      <c r="W25" s="375"/>
      <c r="X25" s="375"/>
      <c r="Y25" s="375"/>
      <c r="Z25" s="375"/>
      <c r="AA25" s="375"/>
      <c r="AB25" s="375"/>
      <c r="AC25" s="375"/>
      <c r="AD25" s="889"/>
      <c r="AE25" s="889"/>
      <c r="AF25" s="393"/>
      <c r="AG25" s="440"/>
      <c r="AH25" s="284"/>
      <c r="AI25" s="284"/>
      <c r="AJ25" s="284"/>
      <c r="AK25" s="350">
        <f t="shared" si="2"/>
        <v>0</v>
      </c>
      <c r="AL25" s="1019" t="e">
        <f t="shared" si="9"/>
        <v>#DIV/0!</v>
      </c>
      <c r="AM25" s="284"/>
      <c r="AN25" s="350">
        <f t="shared" si="3"/>
        <v>0</v>
      </c>
      <c r="AO25" s="375"/>
      <c r="AP25" s="375"/>
      <c r="AQ25" s="375"/>
      <c r="AR25" s="375"/>
      <c r="AS25" s="375"/>
      <c r="AT25" s="375"/>
      <c r="AU25" s="375"/>
      <c r="AV25" s="889"/>
      <c r="AW25" s="889"/>
      <c r="AX25" s="393"/>
      <c r="AY25" s="440"/>
      <c r="AZ25" s="284"/>
      <c r="BA25" s="284"/>
      <c r="BB25" s="284"/>
      <c r="BC25" s="350">
        <f t="shared" si="4"/>
        <v>0</v>
      </c>
      <c r="BD25" s="1019" t="e">
        <f t="shared" si="10"/>
        <v>#DIV/0!</v>
      </c>
      <c r="BE25" s="284"/>
      <c r="BF25" s="350">
        <f t="shared" si="5"/>
        <v>0</v>
      </c>
      <c r="BG25" s="375"/>
      <c r="BH25" s="375"/>
      <c r="BI25" s="375"/>
      <c r="BJ25" s="375"/>
      <c r="BK25" s="375"/>
      <c r="BL25" s="375"/>
      <c r="BM25" s="375"/>
      <c r="BN25" s="889"/>
      <c r="BO25" s="889"/>
      <c r="BP25" s="393"/>
      <c r="BQ25" s="440"/>
      <c r="BR25" s="284"/>
      <c r="BS25" s="284"/>
      <c r="BT25" s="284"/>
      <c r="BU25" s="350">
        <f t="shared" si="6"/>
        <v>0</v>
      </c>
      <c r="BV25" s="1019" t="e">
        <f t="shared" si="11"/>
        <v>#DIV/0!</v>
      </c>
      <c r="BW25" s="284"/>
      <c r="BX25" s="350">
        <f t="shared" si="7"/>
        <v>0</v>
      </c>
      <c r="BY25" s="375"/>
      <c r="BZ25" s="375"/>
      <c r="CA25" s="375"/>
      <c r="CB25" s="375"/>
      <c r="CC25" s="375"/>
      <c r="CD25" s="375"/>
      <c r="CE25" s="375"/>
      <c r="CF25" s="889"/>
      <c r="CG25" s="889"/>
      <c r="CH25" s="393"/>
    </row>
    <row r="26" spans="2:86" s="27" customFormat="1">
      <c r="B26" s="395"/>
      <c r="C26" s="286"/>
      <c r="D26" s="287"/>
      <c r="E26" s="280"/>
      <c r="F26" s="281"/>
      <c r="G26" s="281"/>
      <c r="H26" s="282"/>
      <c r="I26" s="287"/>
      <c r="J26" s="287"/>
      <c r="K26" s="287"/>
      <c r="L26" s="284"/>
      <c r="M26" s="284"/>
      <c r="N26" s="284"/>
      <c r="O26" s="881"/>
      <c r="P26" s="284"/>
      <c r="Q26" s="284"/>
      <c r="R26" s="284"/>
      <c r="S26" s="348">
        <f t="shared" si="0"/>
        <v>0</v>
      </c>
      <c r="T26" s="1019" t="e">
        <f t="shared" si="8"/>
        <v>#DIV/0!</v>
      </c>
      <c r="U26" s="284"/>
      <c r="V26" s="350">
        <f t="shared" si="1"/>
        <v>0</v>
      </c>
      <c r="W26" s="375"/>
      <c r="X26" s="375"/>
      <c r="Y26" s="375"/>
      <c r="Z26" s="375"/>
      <c r="AA26" s="375"/>
      <c r="AB26" s="375"/>
      <c r="AC26" s="375"/>
      <c r="AD26" s="889"/>
      <c r="AE26" s="889"/>
      <c r="AF26" s="393"/>
      <c r="AG26" s="440"/>
      <c r="AH26" s="284"/>
      <c r="AI26" s="284"/>
      <c r="AJ26" s="284"/>
      <c r="AK26" s="350">
        <f t="shared" si="2"/>
        <v>0</v>
      </c>
      <c r="AL26" s="1019" t="e">
        <f t="shared" si="9"/>
        <v>#DIV/0!</v>
      </c>
      <c r="AM26" s="284"/>
      <c r="AN26" s="350">
        <f t="shared" si="3"/>
        <v>0</v>
      </c>
      <c r="AO26" s="375"/>
      <c r="AP26" s="375"/>
      <c r="AQ26" s="375"/>
      <c r="AR26" s="375"/>
      <c r="AS26" s="375"/>
      <c r="AT26" s="375"/>
      <c r="AU26" s="375"/>
      <c r="AV26" s="889"/>
      <c r="AW26" s="889"/>
      <c r="AX26" s="393"/>
      <c r="AY26" s="440"/>
      <c r="AZ26" s="284"/>
      <c r="BA26" s="284"/>
      <c r="BB26" s="284"/>
      <c r="BC26" s="350">
        <f t="shared" si="4"/>
        <v>0</v>
      </c>
      <c r="BD26" s="1019" t="e">
        <f t="shared" si="10"/>
        <v>#DIV/0!</v>
      </c>
      <c r="BE26" s="284"/>
      <c r="BF26" s="350">
        <f t="shared" si="5"/>
        <v>0</v>
      </c>
      <c r="BG26" s="375"/>
      <c r="BH26" s="375"/>
      <c r="BI26" s="375"/>
      <c r="BJ26" s="375"/>
      <c r="BK26" s="375"/>
      <c r="BL26" s="375"/>
      <c r="BM26" s="375"/>
      <c r="BN26" s="889"/>
      <c r="BO26" s="889"/>
      <c r="BP26" s="393"/>
      <c r="BQ26" s="440"/>
      <c r="BR26" s="284"/>
      <c r="BS26" s="284"/>
      <c r="BT26" s="284"/>
      <c r="BU26" s="350">
        <f t="shared" si="6"/>
        <v>0</v>
      </c>
      <c r="BV26" s="1019" t="e">
        <f t="shared" si="11"/>
        <v>#DIV/0!</v>
      </c>
      <c r="BW26" s="284"/>
      <c r="BX26" s="350">
        <f t="shared" si="7"/>
        <v>0</v>
      </c>
      <c r="BY26" s="375"/>
      <c r="BZ26" s="375"/>
      <c r="CA26" s="375"/>
      <c r="CB26" s="375"/>
      <c r="CC26" s="375"/>
      <c r="CD26" s="375"/>
      <c r="CE26" s="375"/>
      <c r="CF26" s="889"/>
      <c r="CG26" s="889"/>
      <c r="CH26" s="393"/>
    </row>
    <row r="27" spans="2:86" s="27" customFormat="1">
      <c r="B27" s="395"/>
      <c r="C27" s="286"/>
      <c r="D27" s="287"/>
      <c r="E27" s="280"/>
      <c r="F27" s="281"/>
      <c r="G27" s="281"/>
      <c r="H27" s="282"/>
      <c r="I27" s="287"/>
      <c r="J27" s="287"/>
      <c r="K27" s="287"/>
      <c r="L27" s="284"/>
      <c r="M27" s="284"/>
      <c r="N27" s="284"/>
      <c r="O27" s="881"/>
      <c r="P27" s="284"/>
      <c r="Q27" s="284"/>
      <c r="R27" s="284"/>
      <c r="S27" s="348">
        <f t="shared" si="0"/>
        <v>0</v>
      </c>
      <c r="T27" s="1019" t="e">
        <f t="shared" si="8"/>
        <v>#DIV/0!</v>
      </c>
      <c r="U27" s="284"/>
      <c r="V27" s="350">
        <f t="shared" si="1"/>
        <v>0</v>
      </c>
      <c r="W27" s="375"/>
      <c r="X27" s="375"/>
      <c r="Y27" s="375"/>
      <c r="Z27" s="375"/>
      <c r="AA27" s="375"/>
      <c r="AB27" s="375"/>
      <c r="AC27" s="375"/>
      <c r="AD27" s="889"/>
      <c r="AE27" s="889"/>
      <c r="AF27" s="393"/>
      <c r="AG27" s="440"/>
      <c r="AH27" s="284"/>
      <c r="AI27" s="284"/>
      <c r="AJ27" s="284"/>
      <c r="AK27" s="350">
        <f t="shared" si="2"/>
        <v>0</v>
      </c>
      <c r="AL27" s="1019" t="e">
        <f t="shared" si="9"/>
        <v>#DIV/0!</v>
      </c>
      <c r="AM27" s="284"/>
      <c r="AN27" s="350">
        <f t="shared" si="3"/>
        <v>0</v>
      </c>
      <c r="AO27" s="375"/>
      <c r="AP27" s="375"/>
      <c r="AQ27" s="375"/>
      <c r="AR27" s="375"/>
      <c r="AS27" s="375"/>
      <c r="AT27" s="375"/>
      <c r="AU27" s="375"/>
      <c r="AV27" s="889"/>
      <c r="AW27" s="889"/>
      <c r="AX27" s="393"/>
      <c r="AY27" s="440"/>
      <c r="AZ27" s="284"/>
      <c r="BA27" s="284"/>
      <c r="BB27" s="284"/>
      <c r="BC27" s="350">
        <f t="shared" si="4"/>
        <v>0</v>
      </c>
      <c r="BD27" s="1019" t="e">
        <f t="shared" si="10"/>
        <v>#DIV/0!</v>
      </c>
      <c r="BE27" s="284"/>
      <c r="BF27" s="350">
        <f t="shared" si="5"/>
        <v>0</v>
      </c>
      <c r="BG27" s="375"/>
      <c r="BH27" s="375"/>
      <c r="BI27" s="375"/>
      <c r="BJ27" s="375"/>
      <c r="BK27" s="375"/>
      <c r="BL27" s="375"/>
      <c r="BM27" s="375"/>
      <c r="BN27" s="889"/>
      <c r="BO27" s="889"/>
      <c r="BP27" s="393"/>
      <c r="BQ27" s="440"/>
      <c r="BR27" s="284"/>
      <c r="BS27" s="284"/>
      <c r="BT27" s="284"/>
      <c r="BU27" s="350">
        <f t="shared" si="6"/>
        <v>0</v>
      </c>
      <c r="BV27" s="1019" t="e">
        <f t="shared" si="11"/>
        <v>#DIV/0!</v>
      </c>
      <c r="BW27" s="284"/>
      <c r="BX27" s="350">
        <f t="shared" si="7"/>
        <v>0</v>
      </c>
      <c r="BY27" s="375"/>
      <c r="BZ27" s="375"/>
      <c r="CA27" s="375"/>
      <c r="CB27" s="375"/>
      <c r="CC27" s="375"/>
      <c r="CD27" s="375"/>
      <c r="CE27" s="375"/>
      <c r="CF27" s="889"/>
      <c r="CG27" s="889"/>
      <c r="CH27" s="393"/>
    </row>
    <row r="28" spans="2:86" s="27" customFormat="1">
      <c r="B28" s="395"/>
      <c r="C28" s="286"/>
      <c r="D28" s="288"/>
      <c r="E28" s="280"/>
      <c r="F28" s="281"/>
      <c r="G28" s="281"/>
      <c r="H28" s="282"/>
      <c r="I28" s="288"/>
      <c r="J28" s="288"/>
      <c r="K28" s="288"/>
      <c r="L28" s="284"/>
      <c r="M28" s="284"/>
      <c r="N28" s="284"/>
      <c r="O28" s="881"/>
      <c r="P28" s="284"/>
      <c r="Q28" s="284"/>
      <c r="R28" s="284"/>
      <c r="S28" s="348">
        <f t="shared" si="0"/>
        <v>0</v>
      </c>
      <c r="T28" s="1019" t="e">
        <f t="shared" si="8"/>
        <v>#DIV/0!</v>
      </c>
      <c r="U28" s="284"/>
      <c r="V28" s="350">
        <f t="shared" si="1"/>
        <v>0</v>
      </c>
      <c r="W28" s="375"/>
      <c r="X28" s="375"/>
      <c r="Y28" s="375"/>
      <c r="Z28" s="375"/>
      <c r="AA28" s="375"/>
      <c r="AB28" s="375"/>
      <c r="AC28" s="375"/>
      <c r="AD28" s="889"/>
      <c r="AE28" s="889"/>
      <c r="AF28" s="393"/>
      <c r="AG28" s="440"/>
      <c r="AH28" s="284"/>
      <c r="AI28" s="284"/>
      <c r="AJ28" s="284"/>
      <c r="AK28" s="350">
        <f t="shared" si="2"/>
        <v>0</v>
      </c>
      <c r="AL28" s="1019" t="e">
        <f t="shared" si="9"/>
        <v>#DIV/0!</v>
      </c>
      <c r="AM28" s="284"/>
      <c r="AN28" s="350">
        <f t="shared" si="3"/>
        <v>0</v>
      </c>
      <c r="AO28" s="375"/>
      <c r="AP28" s="375"/>
      <c r="AQ28" s="375"/>
      <c r="AR28" s="375"/>
      <c r="AS28" s="375"/>
      <c r="AT28" s="375"/>
      <c r="AU28" s="375"/>
      <c r="AV28" s="889"/>
      <c r="AW28" s="889"/>
      <c r="AX28" s="393"/>
      <c r="AY28" s="440"/>
      <c r="AZ28" s="284"/>
      <c r="BA28" s="284"/>
      <c r="BB28" s="284"/>
      <c r="BC28" s="350">
        <f t="shared" si="4"/>
        <v>0</v>
      </c>
      <c r="BD28" s="1019" t="e">
        <f t="shared" si="10"/>
        <v>#DIV/0!</v>
      </c>
      <c r="BE28" s="284"/>
      <c r="BF28" s="350">
        <f t="shared" si="5"/>
        <v>0</v>
      </c>
      <c r="BG28" s="375"/>
      <c r="BH28" s="375"/>
      <c r="BI28" s="375"/>
      <c r="BJ28" s="375"/>
      <c r="BK28" s="375"/>
      <c r="BL28" s="375"/>
      <c r="BM28" s="375"/>
      <c r="BN28" s="889"/>
      <c r="BO28" s="889"/>
      <c r="BP28" s="393"/>
      <c r="BQ28" s="440"/>
      <c r="BR28" s="284"/>
      <c r="BS28" s="284"/>
      <c r="BT28" s="284"/>
      <c r="BU28" s="350">
        <f t="shared" si="6"/>
        <v>0</v>
      </c>
      <c r="BV28" s="1019" t="e">
        <f t="shared" si="11"/>
        <v>#DIV/0!</v>
      </c>
      <c r="BW28" s="284"/>
      <c r="BX28" s="350">
        <f t="shared" si="7"/>
        <v>0</v>
      </c>
      <c r="BY28" s="375"/>
      <c r="BZ28" s="375"/>
      <c r="CA28" s="375"/>
      <c r="CB28" s="375"/>
      <c r="CC28" s="375"/>
      <c r="CD28" s="375"/>
      <c r="CE28" s="375"/>
      <c r="CF28" s="889"/>
      <c r="CG28" s="889"/>
      <c r="CH28" s="393"/>
    </row>
    <row r="29" spans="2:86" s="27" customFormat="1">
      <c r="B29" s="395"/>
      <c r="C29" s="286"/>
      <c r="D29" s="283"/>
      <c r="E29" s="280"/>
      <c r="F29" s="281"/>
      <c r="G29" s="281"/>
      <c r="H29" s="282"/>
      <c r="I29" s="283"/>
      <c r="J29" s="283"/>
      <c r="K29" s="283"/>
      <c r="L29" s="284"/>
      <c r="M29" s="284"/>
      <c r="N29" s="284"/>
      <c r="O29" s="881"/>
      <c r="P29" s="284"/>
      <c r="Q29" s="284"/>
      <c r="R29" s="284"/>
      <c r="S29" s="348">
        <f t="shared" si="0"/>
        <v>0</v>
      </c>
      <c r="T29" s="1019" t="e">
        <f t="shared" si="8"/>
        <v>#DIV/0!</v>
      </c>
      <c r="U29" s="284"/>
      <c r="V29" s="350">
        <f t="shared" si="1"/>
        <v>0</v>
      </c>
      <c r="W29" s="375"/>
      <c r="X29" s="375"/>
      <c r="Y29" s="375"/>
      <c r="Z29" s="375"/>
      <c r="AA29" s="375"/>
      <c r="AB29" s="375"/>
      <c r="AC29" s="375"/>
      <c r="AD29" s="889"/>
      <c r="AE29" s="889"/>
      <c r="AF29" s="393"/>
      <c r="AG29" s="440"/>
      <c r="AH29" s="284"/>
      <c r="AI29" s="284"/>
      <c r="AJ29" s="284"/>
      <c r="AK29" s="350">
        <f t="shared" si="2"/>
        <v>0</v>
      </c>
      <c r="AL29" s="1019" t="e">
        <f t="shared" si="9"/>
        <v>#DIV/0!</v>
      </c>
      <c r="AM29" s="284"/>
      <c r="AN29" s="350">
        <f t="shared" si="3"/>
        <v>0</v>
      </c>
      <c r="AO29" s="375"/>
      <c r="AP29" s="375"/>
      <c r="AQ29" s="375"/>
      <c r="AR29" s="375"/>
      <c r="AS29" s="375"/>
      <c r="AT29" s="375"/>
      <c r="AU29" s="375"/>
      <c r="AV29" s="889"/>
      <c r="AW29" s="889"/>
      <c r="AX29" s="393"/>
      <c r="AY29" s="440"/>
      <c r="AZ29" s="284"/>
      <c r="BA29" s="284"/>
      <c r="BB29" s="284"/>
      <c r="BC29" s="350">
        <f t="shared" si="4"/>
        <v>0</v>
      </c>
      <c r="BD29" s="1019" t="e">
        <f t="shared" si="10"/>
        <v>#DIV/0!</v>
      </c>
      <c r="BE29" s="284"/>
      <c r="BF29" s="350">
        <f t="shared" si="5"/>
        <v>0</v>
      </c>
      <c r="BG29" s="375"/>
      <c r="BH29" s="375"/>
      <c r="BI29" s="375"/>
      <c r="BJ29" s="375"/>
      <c r="BK29" s="375"/>
      <c r="BL29" s="375"/>
      <c r="BM29" s="375"/>
      <c r="BN29" s="889"/>
      <c r="BO29" s="889"/>
      <c r="BP29" s="393"/>
      <c r="BQ29" s="440"/>
      <c r="BR29" s="284"/>
      <c r="BS29" s="284"/>
      <c r="BT29" s="284"/>
      <c r="BU29" s="350">
        <f t="shared" si="6"/>
        <v>0</v>
      </c>
      <c r="BV29" s="1019" t="e">
        <f t="shared" si="11"/>
        <v>#DIV/0!</v>
      </c>
      <c r="BW29" s="284"/>
      <c r="BX29" s="350">
        <f t="shared" si="7"/>
        <v>0</v>
      </c>
      <c r="BY29" s="375"/>
      <c r="BZ29" s="375"/>
      <c r="CA29" s="375"/>
      <c r="CB29" s="375"/>
      <c r="CC29" s="375"/>
      <c r="CD29" s="375"/>
      <c r="CE29" s="375"/>
      <c r="CF29" s="889"/>
      <c r="CG29" s="889"/>
      <c r="CH29" s="393"/>
    </row>
    <row r="30" spans="2:86" s="27" customFormat="1">
      <c r="B30" s="395"/>
      <c r="C30" s="286"/>
      <c r="D30" s="283"/>
      <c r="E30" s="280"/>
      <c r="F30" s="281"/>
      <c r="G30" s="281"/>
      <c r="H30" s="282"/>
      <c r="I30" s="283"/>
      <c r="J30" s="283"/>
      <c r="K30" s="283"/>
      <c r="L30" s="284"/>
      <c r="M30" s="284"/>
      <c r="N30" s="284"/>
      <c r="O30" s="881"/>
      <c r="P30" s="284"/>
      <c r="Q30" s="284"/>
      <c r="R30" s="284"/>
      <c r="S30" s="348">
        <f t="shared" si="0"/>
        <v>0</v>
      </c>
      <c r="T30" s="1019" t="e">
        <f t="shared" si="8"/>
        <v>#DIV/0!</v>
      </c>
      <c r="U30" s="284"/>
      <c r="V30" s="350">
        <f t="shared" si="1"/>
        <v>0</v>
      </c>
      <c r="W30" s="375"/>
      <c r="X30" s="375"/>
      <c r="Y30" s="375"/>
      <c r="Z30" s="375"/>
      <c r="AA30" s="375"/>
      <c r="AB30" s="375"/>
      <c r="AC30" s="375"/>
      <c r="AD30" s="889"/>
      <c r="AE30" s="889"/>
      <c r="AF30" s="393"/>
      <c r="AG30" s="440"/>
      <c r="AH30" s="284"/>
      <c r="AI30" s="284"/>
      <c r="AJ30" s="284"/>
      <c r="AK30" s="350">
        <f t="shared" si="2"/>
        <v>0</v>
      </c>
      <c r="AL30" s="1019" t="e">
        <f t="shared" si="9"/>
        <v>#DIV/0!</v>
      </c>
      <c r="AM30" s="284"/>
      <c r="AN30" s="350">
        <f t="shared" si="3"/>
        <v>0</v>
      </c>
      <c r="AO30" s="375"/>
      <c r="AP30" s="375"/>
      <c r="AQ30" s="375"/>
      <c r="AR30" s="375"/>
      <c r="AS30" s="375"/>
      <c r="AT30" s="375"/>
      <c r="AU30" s="375"/>
      <c r="AV30" s="889"/>
      <c r="AW30" s="889"/>
      <c r="AX30" s="393"/>
      <c r="AY30" s="440"/>
      <c r="AZ30" s="284"/>
      <c r="BA30" s="284"/>
      <c r="BB30" s="284"/>
      <c r="BC30" s="350">
        <f t="shared" si="4"/>
        <v>0</v>
      </c>
      <c r="BD30" s="1019" t="e">
        <f t="shared" si="10"/>
        <v>#DIV/0!</v>
      </c>
      <c r="BE30" s="284"/>
      <c r="BF30" s="350">
        <f t="shared" si="5"/>
        <v>0</v>
      </c>
      <c r="BG30" s="375"/>
      <c r="BH30" s="375"/>
      <c r="BI30" s="375"/>
      <c r="BJ30" s="375"/>
      <c r="BK30" s="375"/>
      <c r="BL30" s="375"/>
      <c r="BM30" s="375"/>
      <c r="BN30" s="889"/>
      <c r="BO30" s="889"/>
      <c r="BP30" s="393"/>
      <c r="BQ30" s="440"/>
      <c r="BR30" s="284"/>
      <c r="BS30" s="284"/>
      <c r="BT30" s="284"/>
      <c r="BU30" s="350">
        <f t="shared" si="6"/>
        <v>0</v>
      </c>
      <c r="BV30" s="1019" t="e">
        <f t="shared" si="11"/>
        <v>#DIV/0!</v>
      </c>
      <c r="BW30" s="284"/>
      <c r="BX30" s="350">
        <f t="shared" si="7"/>
        <v>0</v>
      </c>
      <c r="BY30" s="375"/>
      <c r="BZ30" s="375"/>
      <c r="CA30" s="375"/>
      <c r="CB30" s="375"/>
      <c r="CC30" s="375"/>
      <c r="CD30" s="375"/>
      <c r="CE30" s="375"/>
      <c r="CF30" s="889"/>
      <c r="CG30" s="889"/>
      <c r="CH30" s="393"/>
    </row>
    <row r="31" spans="2:86" s="27" customFormat="1">
      <c r="B31" s="395"/>
      <c r="C31" s="286"/>
      <c r="D31" s="283"/>
      <c r="E31" s="280"/>
      <c r="F31" s="281"/>
      <c r="G31" s="281"/>
      <c r="H31" s="282"/>
      <c r="I31" s="283"/>
      <c r="J31" s="283"/>
      <c r="K31" s="283"/>
      <c r="L31" s="284"/>
      <c r="M31" s="284"/>
      <c r="N31" s="284"/>
      <c r="O31" s="881"/>
      <c r="P31" s="284"/>
      <c r="Q31" s="284"/>
      <c r="R31" s="284"/>
      <c r="S31" s="348">
        <f t="shared" si="0"/>
        <v>0</v>
      </c>
      <c r="T31" s="1019" t="e">
        <f t="shared" si="8"/>
        <v>#DIV/0!</v>
      </c>
      <c r="U31" s="284"/>
      <c r="V31" s="350">
        <f t="shared" si="1"/>
        <v>0</v>
      </c>
      <c r="W31" s="375"/>
      <c r="X31" s="375"/>
      <c r="Y31" s="375"/>
      <c r="Z31" s="375"/>
      <c r="AA31" s="375"/>
      <c r="AB31" s="375"/>
      <c r="AC31" s="375"/>
      <c r="AD31" s="889"/>
      <c r="AE31" s="889"/>
      <c r="AF31" s="393"/>
      <c r="AG31" s="440"/>
      <c r="AH31" s="284"/>
      <c r="AI31" s="284"/>
      <c r="AJ31" s="284"/>
      <c r="AK31" s="350">
        <f t="shared" si="2"/>
        <v>0</v>
      </c>
      <c r="AL31" s="1019" t="e">
        <f t="shared" si="9"/>
        <v>#DIV/0!</v>
      </c>
      <c r="AM31" s="284"/>
      <c r="AN31" s="350">
        <f t="shared" si="3"/>
        <v>0</v>
      </c>
      <c r="AO31" s="375"/>
      <c r="AP31" s="375"/>
      <c r="AQ31" s="375"/>
      <c r="AR31" s="375"/>
      <c r="AS31" s="375"/>
      <c r="AT31" s="375"/>
      <c r="AU31" s="375"/>
      <c r="AV31" s="889"/>
      <c r="AW31" s="889"/>
      <c r="AX31" s="393"/>
      <c r="AY31" s="440"/>
      <c r="AZ31" s="284"/>
      <c r="BA31" s="284"/>
      <c r="BB31" s="284"/>
      <c r="BC31" s="350">
        <f t="shared" si="4"/>
        <v>0</v>
      </c>
      <c r="BD31" s="1019" t="e">
        <f t="shared" si="10"/>
        <v>#DIV/0!</v>
      </c>
      <c r="BE31" s="284"/>
      <c r="BF31" s="350">
        <f t="shared" si="5"/>
        <v>0</v>
      </c>
      <c r="BG31" s="375"/>
      <c r="BH31" s="375"/>
      <c r="BI31" s="375"/>
      <c r="BJ31" s="375"/>
      <c r="BK31" s="375"/>
      <c r="BL31" s="375"/>
      <c r="BM31" s="375"/>
      <c r="BN31" s="889"/>
      <c r="BO31" s="889"/>
      <c r="BP31" s="393"/>
      <c r="BQ31" s="440"/>
      <c r="BR31" s="284"/>
      <c r="BS31" s="284"/>
      <c r="BT31" s="284"/>
      <c r="BU31" s="350">
        <f t="shared" si="6"/>
        <v>0</v>
      </c>
      <c r="BV31" s="1019" t="e">
        <f t="shared" si="11"/>
        <v>#DIV/0!</v>
      </c>
      <c r="BW31" s="284"/>
      <c r="BX31" s="350">
        <f t="shared" si="7"/>
        <v>0</v>
      </c>
      <c r="BY31" s="375"/>
      <c r="BZ31" s="375"/>
      <c r="CA31" s="375"/>
      <c r="CB31" s="375"/>
      <c r="CC31" s="375"/>
      <c r="CD31" s="375"/>
      <c r="CE31" s="375"/>
      <c r="CF31" s="889"/>
      <c r="CG31" s="889"/>
      <c r="CH31" s="393"/>
    </row>
    <row r="32" spans="2:86" s="27" customFormat="1">
      <c r="B32" s="395"/>
      <c r="C32" s="286"/>
      <c r="D32" s="283"/>
      <c r="E32" s="280"/>
      <c r="F32" s="281"/>
      <c r="G32" s="281"/>
      <c r="H32" s="282"/>
      <c r="I32" s="283"/>
      <c r="J32" s="283"/>
      <c r="K32" s="283"/>
      <c r="L32" s="284"/>
      <c r="M32" s="284"/>
      <c r="N32" s="284"/>
      <c r="O32" s="881"/>
      <c r="P32" s="284"/>
      <c r="Q32" s="284"/>
      <c r="R32" s="284"/>
      <c r="S32" s="348">
        <f t="shared" si="0"/>
        <v>0</v>
      </c>
      <c r="T32" s="1019" t="e">
        <f t="shared" si="8"/>
        <v>#DIV/0!</v>
      </c>
      <c r="U32" s="284"/>
      <c r="V32" s="350">
        <f t="shared" si="1"/>
        <v>0</v>
      </c>
      <c r="W32" s="375"/>
      <c r="X32" s="375"/>
      <c r="Y32" s="375"/>
      <c r="Z32" s="375"/>
      <c r="AA32" s="375"/>
      <c r="AB32" s="375"/>
      <c r="AC32" s="375"/>
      <c r="AD32" s="889"/>
      <c r="AE32" s="889"/>
      <c r="AF32" s="393"/>
      <c r="AG32" s="440"/>
      <c r="AH32" s="284"/>
      <c r="AI32" s="284"/>
      <c r="AJ32" s="284"/>
      <c r="AK32" s="350">
        <f t="shared" si="2"/>
        <v>0</v>
      </c>
      <c r="AL32" s="1019" t="e">
        <f t="shared" si="9"/>
        <v>#DIV/0!</v>
      </c>
      <c r="AM32" s="284"/>
      <c r="AN32" s="350">
        <f t="shared" si="3"/>
        <v>0</v>
      </c>
      <c r="AO32" s="375"/>
      <c r="AP32" s="375"/>
      <c r="AQ32" s="375"/>
      <c r="AR32" s="375"/>
      <c r="AS32" s="375"/>
      <c r="AT32" s="375"/>
      <c r="AU32" s="375"/>
      <c r="AV32" s="889"/>
      <c r="AW32" s="889"/>
      <c r="AX32" s="393"/>
      <c r="AY32" s="440"/>
      <c r="AZ32" s="284"/>
      <c r="BA32" s="284"/>
      <c r="BB32" s="284"/>
      <c r="BC32" s="350">
        <f t="shared" si="4"/>
        <v>0</v>
      </c>
      <c r="BD32" s="1019" t="e">
        <f t="shared" si="10"/>
        <v>#DIV/0!</v>
      </c>
      <c r="BE32" s="284"/>
      <c r="BF32" s="350">
        <f t="shared" si="5"/>
        <v>0</v>
      </c>
      <c r="BG32" s="375"/>
      <c r="BH32" s="375"/>
      <c r="BI32" s="375"/>
      <c r="BJ32" s="375"/>
      <c r="BK32" s="375"/>
      <c r="BL32" s="375"/>
      <c r="BM32" s="375"/>
      <c r="BN32" s="889"/>
      <c r="BO32" s="889"/>
      <c r="BP32" s="393"/>
      <c r="BQ32" s="440"/>
      <c r="BR32" s="284"/>
      <c r="BS32" s="284"/>
      <c r="BT32" s="284"/>
      <c r="BU32" s="350">
        <f t="shared" si="6"/>
        <v>0</v>
      </c>
      <c r="BV32" s="1019" t="e">
        <f t="shared" si="11"/>
        <v>#DIV/0!</v>
      </c>
      <c r="BW32" s="284"/>
      <c r="BX32" s="350">
        <f t="shared" si="7"/>
        <v>0</v>
      </c>
      <c r="BY32" s="375"/>
      <c r="BZ32" s="375"/>
      <c r="CA32" s="375"/>
      <c r="CB32" s="375"/>
      <c r="CC32" s="375"/>
      <c r="CD32" s="375"/>
      <c r="CE32" s="375"/>
      <c r="CF32" s="889"/>
      <c r="CG32" s="889"/>
      <c r="CH32" s="393"/>
    </row>
    <row r="33" spans="2:86" s="27" customFormat="1">
      <c r="B33" s="392"/>
      <c r="C33" s="279"/>
      <c r="D33" s="280"/>
      <c r="E33" s="280"/>
      <c r="F33" s="281"/>
      <c r="G33" s="281"/>
      <c r="H33" s="282"/>
      <c r="I33" s="280"/>
      <c r="J33" s="280"/>
      <c r="K33" s="280"/>
      <c r="L33" s="284"/>
      <c r="M33" s="284"/>
      <c r="N33" s="284"/>
      <c r="O33" s="882"/>
      <c r="P33" s="285"/>
      <c r="Q33" s="285"/>
      <c r="R33" s="285"/>
      <c r="S33" s="349">
        <f t="shared" si="0"/>
        <v>0</v>
      </c>
      <c r="T33" s="1019" t="e">
        <f t="shared" si="8"/>
        <v>#DIV/0!</v>
      </c>
      <c r="U33" s="285"/>
      <c r="V33" s="350">
        <f t="shared" si="1"/>
        <v>0</v>
      </c>
      <c r="W33" s="376"/>
      <c r="X33" s="376"/>
      <c r="Y33" s="376"/>
      <c r="Z33" s="376"/>
      <c r="AA33" s="376"/>
      <c r="AB33" s="376"/>
      <c r="AC33" s="376"/>
      <c r="AD33" s="890"/>
      <c r="AE33" s="890"/>
      <c r="AF33" s="394"/>
      <c r="AG33" s="441"/>
      <c r="AH33" s="285"/>
      <c r="AI33" s="285"/>
      <c r="AJ33" s="285"/>
      <c r="AK33" s="350">
        <f t="shared" si="2"/>
        <v>0</v>
      </c>
      <c r="AL33" s="1019" t="e">
        <f t="shared" si="9"/>
        <v>#DIV/0!</v>
      </c>
      <c r="AM33" s="285"/>
      <c r="AN33" s="350">
        <f t="shared" si="3"/>
        <v>0</v>
      </c>
      <c r="AO33" s="376"/>
      <c r="AP33" s="376"/>
      <c r="AQ33" s="376"/>
      <c r="AR33" s="376"/>
      <c r="AS33" s="376"/>
      <c r="AT33" s="376"/>
      <c r="AU33" s="376"/>
      <c r="AV33" s="890"/>
      <c r="AW33" s="890"/>
      <c r="AX33" s="394"/>
      <c r="AY33" s="441"/>
      <c r="AZ33" s="285"/>
      <c r="BA33" s="285"/>
      <c r="BB33" s="285"/>
      <c r="BC33" s="350">
        <f t="shared" si="4"/>
        <v>0</v>
      </c>
      <c r="BD33" s="1019" t="e">
        <f t="shared" si="10"/>
        <v>#DIV/0!</v>
      </c>
      <c r="BE33" s="285"/>
      <c r="BF33" s="350">
        <f t="shared" si="5"/>
        <v>0</v>
      </c>
      <c r="BG33" s="376"/>
      <c r="BH33" s="376"/>
      <c r="BI33" s="376"/>
      <c r="BJ33" s="376"/>
      <c r="BK33" s="376"/>
      <c r="BL33" s="376"/>
      <c r="BM33" s="376"/>
      <c r="BN33" s="890"/>
      <c r="BO33" s="890"/>
      <c r="BP33" s="394"/>
      <c r="BQ33" s="441"/>
      <c r="BR33" s="285"/>
      <c r="BS33" s="285"/>
      <c r="BT33" s="285"/>
      <c r="BU33" s="350">
        <f t="shared" si="6"/>
        <v>0</v>
      </c>
      <c r="BV33" s="1019" t="e">
        <f t="shared" si="11"/>
        <v>#DIV/0!</v>
      </c>
      <c r="BW33" s="285"/>
      <c r="BX33" s="350">
        <f t="shared" si="7"/>
        <v>0</v>
      </c>
      <c r="BY33" s="376"/>
      <c r="BZ33" s="376"/>
      <c r="CA33" s="376"/>
      <c r="CB33" s="376"/>
      <c r="CC33" s="376"/>
      <c r="CD33" s="376"/>
      <c r="CE33" s="376"/>
      <c r="CF33" s="890"/>
      <c r="CG33" s="890"/>
      <c r="CH33" s="394"/>
    </row>
    <row r="34" spans="2:86" s="27" customFormat="1">
      <c r="B34" s="395"/>
      <c r="C34" s="279"/>
      <c r="D34" s="280"/>
      <c r="E34" s="280"/>
      <c r="F34" s="281"/>
      <c r="G34" s="281"/>
      <c r="H34" s="282"/>
      <c r="I34" s="280"/>
      <c r="J34" s="280"/>
      <c r="K34" s="280"/>
      <c r="L34" s="284"/>
      <c r="M34" s="284"/>
      <c r="N34" s="284"/>
      <c r="O34" s="882"/>
      <c r="P34" s="285"/>
      <c r="Q34" s="285"/>
      <c r="R34" s="285"/>
      <c r="S34" s="349">
        <f t="shared" si="0"/>
        <v>0</v>
      </c>
      <c r="T34" s="1019" t="e">
        <f t="shared" si="8"/>
        <v>#DIV/0!</v>
      </c>
      <c r="U34" s="285"/>
      <c r="V34" s="350">
        <f t="shared" si="1"/>
        <v>0</v>
      </c>
      <c r="W34" s="376"/>
      <c r="X34" s="376"/>
      <c r="Y34" s="376"/>
      <c r="Z34" s="376"/>
      <c r="AA34" s="376"/>
      <c r="AB34" s="376"/>
      <c r="AC34" s="376"/>
      <c r="AD34" s="890"/>
      <c r="AE34" s="890"/>
      <c r="AF34" s="394"/>
      <c r="AG34" s="441"/>
      <c r="AH34" s="285"/>
      <c r="AI34" s="285"/>
      <c r="AJ34" s="285"/>
      <c r="AK34" s="350">
        <f t="shared" si="2"/>
        <v>0</v>
      </c>
      <c r="AL34" s="1019" t="e">
        <f t="shared" si="9"/>
        <v>#DIV/0!</v>
      </c>
      <c r="AM34" s="285"/>
      <c r="AN34" s="350">
        <f t="shared" si="3"/>
        <v>0</v>
      </c>
      <c r="AO34" s="376"/>
      <c r="AP34" s="376"/>
      <c r="AQ34" s="376"/>
      <c r="AR34" s="376"/>
      <c r="AS34" s="376"/>
      <c r="AT34" s="376"/>
      <c r="AU34" s="376"/>
      <c r="AV34" s="890"/>
      <c r="AW34" s="890"/>
      <c r="AX34" s="394"/>
      <c r="AY34" s="441"/>
      <c r="AZ34" s="285"/>
      <c r="BA34" s="285"/>
      <c r="BB34" s="285"/>
      <c r="BC34" s="350">
        <f t="shared" si="4"/>
        <v>0</v>
      </c>
      <c r="BD34" s="1019" t="e">
        <f t="shared" si="10"/>
        <v>#DIV/0!</v>
      </c>
      <c r="BE34" s="285"/>
      <c r="BF34" s="350">
        <f t="shared" si="5"/>
        <v>0</v>
      </c>
      <c r="BG34" s="376"/>
      <c r="BH34" s="376"/>
      <c r="BI34" s="376"/>
      <c r="BJ34" s="376"/>
      <c r="BK34" s="376"/>
      <c r="BL34" s="376"/>
      <c r="BM34" s="376"/>
      <c r="BN34" s="890"/>
      <c r="BO34" s="890"/>
      <c r="BP34" s="394"/>
      <c r="BQ34" s="441"/>
      <c r="BR34" s="285"/>
      <c r="BS34" s="285"/>
      <c r="BT34" s="285"/>
      <c r="BU34" s="350">
        <f t="shared" si="6"/>
        <v>0</v>
      </c>
      <c r="BV34" s="1019" t="e">
        <f t="shared" si="11"/>
        <v>#DIV/0!</v>
      </c>
      <c r="BW34" s="285"/>
      <c r="BX34" s="350">
        <f t="shared" si="7"/>
        <v>0</v>
      </c>
      <c r="BY34" s="376"/>
      <c r="BZ34" s="376"/>
      <c r="CA34" s="376"/>
      <c r="CB34" s="376"/>
      <c r="CC34" s="376"/>
      <c r="CD34" s="376"/>
      <c r="CE34" s="376"/>
      <c r="CF34" s="890"/>
      <c r="CG34" s="890"/>
      <c r="CH34" s="394"/>
    </row>
    <row r="35" spans="2:86" s="27" customFormat="1">
      <c r="B35" s="395"/>
      <c r="C35" s="286"/>
      <c r="D35" s="287"/>
      <c r="E35" s="280"/>
      <c r="F35" s="281"/>
      <c r="G35" s="281"/>
      <c r="H35" s="282"/>
      <c r="I35" s="287"/>
      <c r="J35" s="287"/>
      <c r="K35" s="287"/>
      <c r="L35" s="284"/>
      <c r="M35" s="284"/>
      <c r="N35" s="284"/>
      <c r="O35" s="881"/>
      <c r="P35" s="284"/>
      <c r="Q35" s="284"/>
      <c r="R35" s="284"/>
      <c r="S35" s="348">
        <f t="shared" si="0"/>
        <v>0</v>
      </c>
      <c r="T35" s="1019" t="e">
        <f t="shared" si="8"/>
        <v>#DIV/0!</v>
      </c>
      <c r="U35" s="284"/>
      <c r="V35" s="350">
        <f t="shared" si="1"/>
        <v>0</v>
      </c>
      <c r="W35" s="375"/>
      <c r="X35" s="375"/>
      <c r="Y35" s="375"/>
      <c r="Z35" s="375"/>
      <c r="AA35" s="375"/>
      <c r="AB35" s="375"/>
      <c r="AC35" s="375"/>
      <c r="AD35" s="889"/>
      <c r="AE35" s="889"/>
      <c r="AF35" s="393"/>
      <c r="AG35" s="440"/>
      <c r="AH35" s="284"/>
      <c r="AI35" s="284"/>
      <c r="AJ35" s="284"/>
      <c r="AK35" s="350">
        <f t="shared" si="2"/>
        <v>0</v>
      </c>
      <c r="AL35" s="1019" t="e">
        <f t="shared" si="9"/>
        <v>#DIV/0!</v>
      </c>
      <c r="AM35" s="284"/>
      <c r="AN35" s="350">
        <f t="shared" si="3"/>
        <v>0</v>
      </c>
      <c r="AO35" s="375"/>
      <c r="AP35" s="375"/>
      <c r="AQ35" s="375"/>
      <c r="AR35" s="375"/>
      <c r="AS35" s="375"/>
      <c r="AT35" s="375"/>
      <c r="AU35" s="375"/>
      <c r="AV35" s="889"/>
      <c r="AW35" s="889"/>
      <c r="AX35" s="393"/>
      <c r="AY35" s="440"/>
      <c r="AZ35" s="284"/>
      <c r="BA35" s="284"/>
      <c r="BB35" s="284"/>
      <c r="BC35" s="350">
        <f t="shared" si="4"/>
        <v>0</v>
      </c>
      <c r="BD35" s="1019" t="e">
        <f t="shared" si="10"/>
        <v>#DIV/0!</v>
      </c>
      <c r="BE35" s="284"/>
      <c r="BF35" s="350">
        <f t="shared" si="5"/>
        <v>0</v>
      </c>
      <c r="BG35" s="375"/>
      <c r="BH35" s="375"/>
      <c r="BI35" s="375"/>
      <c r="BJ35" s="375"/>
      <c r="BK35" s="375"/>
      <c r="BL35" s="375"/>
      <c r="BM35" s="375"/>
      <c r="BN35" s="889"/>
      <c r="BO35" s="889"/>
      <c r="BP35" s="393"/>
      <c r="BQ35" s="440"/>
      <c r="BR35" s="284"/>
      <c r="BS35" s="284"/>
      <c r="BT35" s="284"/>
      <c r="BU35" s="350">
        <f t="shared" si="6"/>
        <v>0</v>
      </c>
      <c r="BV35" s="1019" t="e">
        <f t="shared" si="11"/>
        <v>#DIV/0!</v>
      </c>
      <c r="BW35" s="284"/>
      <c r="BX35" s="350">
        <f t="shared" si="7"/>
        <v>0</v>
      </c>
      <c r="BY35" s="375"/>
      <c r="BZ35" s="375"/>
      <c r="CA35" s="375"/>
      <c r="CB35" s="375"/>
      <c r="CC35" s="375"/>
      <c r="CD35" s="375"/>
      <c r="CE35" s="375"/>
      <c r="CF35" s="889"/>
      <c r="CG35" s="889"/>
      <c r="CH35" s="393"/>
    </row>
    <row r="36" spans="2:86" s="27" customFormat="1">
      <c r="B36" s="395"/>
      <c r="C36" s="286"/>
      <c r="D36" s="287"/>
      <c r="E36" s="280"/>
      <c r="F36" s="281"/>
      <c r="G36" s="281"/>
      <c r="H36" s="282"/>
      <c r="I36" s="287"/>
      <c r="J36" s="287"/>
      <c r="K36" s="287"/>
      <c r="L36" s="284"/>
      <c r="M36" s="284"/>
      <c r="N36" s="284"/>
      <c r="O36" s="881"/>
      <c r="P36" s="284"/>
      <c r="Q36" s="284"/>
      <c r="R36" s="284"/>
      <c r="S36" s="348">
        <f t="shared" si="0"/>
        <v>0</v>
      </c>
      <c r="T36" s="1019" t="e">
        <f t="shared" si="8"/>
        <v>#DIV/0!</v>
      </c>
      <c r="U36" s="284"/>
      <c r="V36" s="350">
        <f t="shared" si="1"/>
        <v>0</v>
      </c>
      <c r="W36" s="375"/>
      <c r="X36" s="375"/>
      <c r="Y36" s="375"/>
      <c r="Z36" s="375"/>
      <c r="AA36" s="375"/>
      <c r="AB36" s="375"/>
      <c r="AC36" s="375"/>
      <c r="AD36" s="889"/>
      <c r="AE36" s="889"/>
      <c r="AF36" s="393"/>
      <c r="AG36" s="440"/>
      <c r="AH36" s="284"/>
      <c r="AI36" s="284"/>
      <c r="AJ36" s="284"/>
      <c r="AK36" s="350">
        <f t="shared" si="2"/>
        <v>0</v>
      </c>
      <c r="AL36" s="1019" t="e">
        <f t="shared" si="9"/>
        <v>#DIV/0!</v>
      </c>
      <c r="AM36" s="284"/>
      <c r="AN36" s="350">
        <f t="shared" si="3"/>
        <v>0</v>
      </c>
      <c r="AO36" s="375"/>
      <c r="AP36" s="375"/>
      <c r="AQ36" s="375"/>
      <c r="AR36" s="375"/>
      <c r="AS36" s="375"/>
      <c r="AT36" s="375"/>
      <c r="AU36" s="375"/>
      <c r="AV36" s="889"/>
      <c r="AW36" s="889"/>
      <c r="AX36" s="393"/>
      <c r="AY36" s="440"/>
      <c r="AZ36" s="284"/>
      <c r="BA36" s="284"/>
      <c r="BB36" s="284"/>
      <c r="BC36" s="350">
        <f t="shared" si="4"/>
        <v>0</v>
      </c>
      <c r="BD36" s="1019" t="e">
        <f t="shared" si="10"/>
        <v>#DIV/0!</v>
      </c>
      <c r="BE36" s="284"/>
      <c r="BF36" s="350">
        <f t="shared" si="5"/>
        <v>0</v>
      </c>
      <c r="BG36" s="375"/>
      <c r="BH36" s="375"/>
      <c r="BI36" s="375"/>
      <c r="BJ36" s="375"/>
      <c r="BK36" s="375"/>
      <c r="BL36" s="375"/>
      <c r="BM36" s="375"/>
      <c r="BN36" s="889"/>
      <c r="BO36" s="889"/>
      <c r="BP36" s="393"/>
      <c r="BQ36" s="440"/>
      <c r="BR36" s="284"/>
      <c r="BS36" s="284"/>
      <c r="BT36" s="284"/>
      <c r="BU36" s="350">
        <f t="shared" si="6"/>
        <v>0</v>
      </c>
      <c r="BV36" s="1019" t="e">
        <f t="shared" si="11"/>
        <v>#DIV/0!</v>
      </c>
      <c r="BW36" s="284"/>
      <c r="BX36" s="350">
        <f t="shared" si="7"/>
        <v>0</v>
      </c>
      <c r="BY36" s="375"/>
      <c r="BZ36" s="375"/>
      <c r="CA36" s="375"/>
      <c r="CB36" s="375"/>
      <c r="CC36" s="375"/>
      <c r="CD36" s="375"/>
      <c r="CE36" s="375"/>
      <c r="CF36" s="889"/>
      <c r="CG36" s="889"/>
      <c r="CH36" s="393"/>
    </row>
    <row r="37" spans="2:86" s="27" customFormat="1">
      <c r="B37" s="392"/>
      <c r="C37" s="279"/>
      <c r="D37" s="290"/>
      <c r="E37" s="280"/>
      <c r="F37" s="281"/>
      <c r="G37" s="281"/>
      <c r="H37" s="282"/>
      <c r="I37" s="290"/>
      <c r="J37" s="290"/>
      <c r="K37" s="290"/>
      <c r="L37" s="284"/>
      <c r="M37" s="284"/>
      <c r="N37" s="284"/>
      <c r="O37" s="882"/>
      <c r="P37" s="285"/>
      <c r="Q37" s="285"/>
      <c r="R37" s="285"/>
      <c r="S37" s="349">
        <f t="shared" si="0"/>
        <v>0</v>
      </c>
      <c r="T37" s="1019" t="e">
        <f t="shared" si="8"/>
        <v>#DIV/0!</v>
      </c>
      <c r="U37" s="285"/>
      <c r="V37" s="350">
        <f t="shared" si="1"/>
        <v>0</v>
      </c>
      <c r="W37" s="376"/>
      <c r="X37" s="376"/>
      <c r="Y37" s="376"/>
      <c r="Z37" s="376"/>
      <c r="AA37" s="376"/>
      <c r="AB37" s="376"/>
      <c r="AC37" s="376"/>
      <c r="AD37" s="890"/>
      <c r="AE37" s="890"/>
      <c r="AF37" s="394"/>
      <c r="AG37" s="441"/>
      <c r="AH37" s="285"/>
      <c r="AI37" s="285"/>
      <c r="AJ37" s="285"/>
      <c r="AK37" s="350">
        <f t="shared" si="2"/>
        <v>0</v>
      </c>
      <c r="AL37" s="1019" t="e">
        <f t="shared" si="9"/>
        <v>#DIV/0!</v>
      </c>
      <c r="AM37" s="285"/>
      <c r="AN37" s="350">
        <f t="shared" si="3"/>
        <v>0</v>
      </c>
      <c r="AO37" s="376"/>
      <c r="AP37" s="376"/>
      <c r="AQ37" s="376"/>
      <c r="AR37" s="376"/>
      <c r="AS37" s="376"/>
      <c r="AT37" s="376"/>
      <c r="AU37" s="376"/>
      <c r="AV37" s="890"/>
      <c r="AW37" s="890"/>
      <c r="AX37" s="394"/>
      <c r="AY37" s="441"/>
      <c r="AZ37" s="285"/>
      <c r="BA37" s="285"/>
      <c r="BB37" s="285"/>
      <c r="BC37" s="350">
        <f t="shared" si="4"/>
        <v>0</v>
      </c>
      <c r="BD37" s="1019" t="e">
        <f t="shared" si="10"/>
        <v>#DIV/0!</v>
      </c>
      <c r="BE37" s="285"/>
      <c r="BF37" s="350">
        <f t="shared" si="5"/>
        <v>0</v>
      </c>
      <c r="BG37" s="376"/>
      <c r="BH37" s="376"/>
      <c r="BI37" s="376"/>
      <c r="BJ37" s="376"/>
      <c r="BK37" s="376"/>
      <c r="BL37" s="376"/>
      <c r="BM37" s="376"/>
      <c r="BN37" s="890"/>
      <c r="BO37" s="890"/>
      <c r="BP37" s="394"/>
      <c r="BQ37" s="441"/>
      <c r="BR37" s="285"/>
      <c r="BS37" s="285"/>
      <c r="BT37" s="285"/>
      <c r="BU37" s="350">
        <f t="shared" si="6"/>
        <v>0</v>
      </c>
      <c r="BV37" s="1019" t="e">
        <f t="shared" si="11"/>
        <v>#DIV/0!</v>
      </c>
      <c r="BW37" s="285"/>
      <c r="BX37" s="350">
        <f t="shared" si="7"/>
        <v>0</v>
      </c>
      <c r="BY37" s="376"/>
      <c r="BZ37" s="376"/>
      <c r="CA37" s="376"/>
      <c r="CB37" s="376"/>
      <c r="CC37" s="376"/>
      <c r="CD37" s="376"/>
      <c r="CE37" s="376"/>
      <c r="CF37" s="890"/>
      <c r="CG37" s="890"/>
      <c r="CH37" s="394"/>
    </row>
    <row r="38" spans="2:86" s="27" customFormat="1">
      <c r="B38" s="395"/>
      <c r="C38" s="286"/>
      <c r="D38" s="283"/>
      <c r="E38" s="280"/>
      <c r="F38" s="281"/>
      <c r="G38" s="281"/>
      <c r="H38" s="282"/>
      <c r="I38" s="283"/>
      <c r="J38" s="283"/>
      <c r="K38" s="283"/>
      <c r="L38" s="284"/>
      <c r="M38" s="284"/>
      <c r="N38" s="284"/>
      <c r="O38" s="881"/>
      <c r="P38" s="284"/>
      <c r="Q38" s="284"/>
      <c r="R38" s="284"/>
      <c r="S38" s="348">
        <f t="shared" si="0"/>
        <v>0</v>
      </c>
      <c r="T38" s="1019" t="e">
        <f t="shared" si="8"/>
        <v>#DIV/0!</v>
      </c>
      <c r="U38" s="284"/>
      <c r="V38" s="350">
        <f t="shared" si="1"/>
        <v>0</v>
      </c>
      <c r="W38" s="375"/>
      <c r="X38" s="375"/>
      <c r="Y38" s="375"/>
      <c r="Z38" s="375"/>
      <c r="AA38" s="375"/>
      <c r="AB38" s="375"/>
      <c r="AC38" s="375"/>
      <c r="AD38" s="889"/>
      <c r="AE38" s="889"/>
      <c r="AF38" s="393"/>
      <c r="AG38" s="440"/>
      <c r="AH38" s="284"/>
      <c r="AI38" s="284"/>
      <c r="AJ38" s="284"/>
      <c r="AK38" s="350">
        <f t="shared" si="2"/>
        <v>0</v>
      </c>
      <c r="AL38" s="1019" t="e">
        <f t="shared" si="9"/>
        <v>#DIV/0!</v>
      </c>
      <c r="AM38" s="284"/>
      <c r="AN38" s="350">
        <f t="shared" si="3"/>
        <v>0</v>
      </c>
      <c r="AO38" s="375"/>
      <c r="AP38" s="375"/>
      <c r="AQ38" s="375"/>
      <c r="AR38" s="375"/>
      <c r="AS38" s="375"/>
      <c r="AT38" s="375"/>
      <c r="AU38" s="375"/>
      <c r="AV38" s="889"/>
      <c r="AW38" s="889"/>
      <c r="AX38" s="393"/>
      <c r="AY38" s="440"/>
      <c r="AZ38" s="284"/>
      <c r="BA38" s="284"/>
      <c r="BB38" s="284"/>
      <c r="BC38" s="350">
        <f t="shared" si="4"/>
        <v>0</v>
      </c>
      <c r="BD38" s="1019" t="e">
        <f t="shared" si="10"/>
        <v>#DIV/0!</v>
      </c>
      <c r="BE38" s="284"/>
      <c r="BF38" s="350">
        <f t="shared" si="5"/>
        <v>0</v>
      </c>
      <c r="BG38" s="375"/>
      <c r="BH38" s="375"/>
      <c r="BI38" s="375"/>
      <c r="BJ38" s="375"/>
      <c r="BK38" s="375"/>
      <c r="BL38" s="375"/>
      <c r="BM38" s="375"/>
      <c r="BN38" s="889"/>
      <c r="BO38" s="889"/>
      <c r="BP38" s="393"/>
      <c r="BQ38" s="440"/>
      <c r="BR38" s="284"/>
      <c r="BS38" s="284"/>
      <c r="BT38" s="284"/>
      <c r="BU38" s="350">
        <f t="shared" si="6"/>
        <v>0</v>
      </c>
      <c r="BV38" s="1019" t="e">
        <f t="shared" si="11"/>
        <v>#DIV/0!</v>
      </c>
      <c r="BW38" s="284"/>
      <c r="BX38" s="350">
        <f t="shared" si="7"/>
        <v>0</v>
      </c>
      <c r="BY38" s="375"/>
      <c r="BZ38" s="375"/>
      <c r="CA38" s="375"/>
      <c r="CB38" s="375"/>
      <c r="CC38" s="375"/>
      <c r="CD38" s="375"/>
      <c r="CE38" s="375"/>
      <c r="CF38" s="889"/>
      <c r="CG38" s="889"/>
      <c r="CH38" s="393"/>
    </row>
    <row r="39" spans="2:86" s="27" customFormat="1">
      <c r="B39" s="395"/>
      <c r="C39" s="286"/>
      <c r="D39" s="283"/>
      <c r="E39" s="280"/>
      <c r="F39" s="281"/>
      <c r="G39" s="281"/>
      <c r="H39" s="282"/>
      <c r="I39" s="283"/>
      <c r="J39" s="283"/>
      <c r="K39" s="283"/>
      <c r="L39" s="284"/>
      <c r="M39" s="284"/>
      <c r="N39" s="284"/>
      <c r="O39" s="881"/>
      <c r="P39" s="284"/>
      <c r="Q39" s="284"/>
      <c r="R39" s="284"/>
      <c r="S39" s="348">
        <f t="shared" ref="S39:S70" si="12">SUM(O39:R39)</f>
        <v>0</v>
      </c>
      <c r="T39" s="1019" t="e">
        <f t="shared" si="8"/>
        <v>#DIV/0!</v>
      </c>
      <c r="U39" s="284"/>
      <c r="V39" s="350">
        <f t="shared" ref="V39:V70" si="13">S39+U39</f>
        <v>0</v>
      </c>
      <c r="W39" s="375"/>
      <c r="X39" s="375"/>
      <c r="Y39" s="375"/>
      <c r="Z39" s="375"/>
      <c r="AA39" s="375"/>
      <c r="AB39" s="375"/>
      <c r="AC39" s="375"/>
      <c r="AD39" s="889"/>
      <c r="AE39" s="889"/>
      <c r="AF39" s="393"/>
      <c r="AG39" s="440"/>
      <c r="AH39" s="284"/>
      <c r="AI39" s="284"/>
      <c r="AJ39" s="284"/>
      <c r="AK39" s="350">
        <f t="shared" ref="AK39:AK70" si="14">SUM(AG39:AJ39)</f>
        <v>0</v>
      </c>
      <c r="AL39" s="1019" t="e">
        <f t="shared" si="9"/>
        <v>#DIV/0!</v>
      </c>
      <c r="AM39" s="284"/>
      <c r="AN39" s="350">
        <f t="shared" ref="AN39:AN70" si="15">AK39+AM39</f>
        <v>0</v>
      </c>
      <c r="AO39" s="375"/>
      <c r="AP39" s="375"/>
      <c r="AQ39" s="375"/>
      <c r="AR39" s="375"/>
      <c r="AS39" s="375"/>
      <c r="AT39" s="375"/>
      <c r="AU39" s="375"/>
      <c r="AV39" s="889"/>
      <c r="AW39" s="889"/>
      <c r="AX39" s="393"/>
      <c r="AY39" s="440"/>
      <c r="AZ39" s="284"/>
      <c r="BA39" s="284"/>
      <c r="BB39" s="284"/>
      <c r="BC39" s="350">
        <f t="shared" si="4"/>
        <v>0</v>
      </c>
      <c r="BD39" s="1019" t="e">
        <f t="shared" si="10"/>
        <v>#DIV/0!</v>
      </c>
      <c r="BE39" s="284"/>
      <c r="BF39" s="350">
        <f t="shared" si="5"/>
        <v>0</v>
      </c>
      <c r="BG39" s="375"/>
      <c r="BH39" s="375"/>
      <c r="BI39" s="375"/>
      <c r="BJ39" s="375"/>
      <c r="BK39" s="375"/>
      <c r="BL39" s="375"/>
      <c r="BM39" s="375"/>
      <c r="BN39" s="889"/>
      <c r="BO39" s="889"/>
      <c r="BP39" s="393"/>
      <c r="BQ39" s="440"/>
      <c r="BR39" s="284"/>
      <c r="BS39" s="284"/>
      <c r="BT39" s="284"/>
      <c r="BU39" s="350">
        <f t="shared" si="6"/>
        <v>0</v>
      </c>
      <c r="BV39" s="1019" t="e">
        <f t="shared" si="11"/>
        <v>#DIV/0!</v>
      </c>
      <c r="BW39" s="284"/>
      <c r="BX39" s="350">
        <f t="shared" si="7"/>
        <v>0</v>
      </c>
      <c r="BY39" s="375"/>
      <c r="BZ39" s="375"/>
      <c r="CA39" s="375"/>
      <c r="CB39" s="375"/>
      <c r="CC39" s="375"/>
      <c r="CD39" s="375"/>
      <c r="CE39" s="375"/>
      <c r="CF39" s="889"/>
      <c r="CG39" s="889"/>
      <c r="CH39" s="393"/>
    </row>
    <row r="40" spans="2:86" s="27" customFormat="1">
      <c r="B40" s="395"/>
      <c r="C40" s="279"/>
      <c r="D40" s="280"/>
      <c r="E40" s="280"/>
      <c r="F40" s="281"/>
      <c r="G40" s="281"/>
      <c r="H40" s="282"/>
      <c r="I40" s="280"/>
      <c r="J40" s="280"/>
      <c r="K40" s="280"/>
      <c r="L40" s="284"/>
      <c r="M40" s="284"/>
      <c r="N40" s="284"/>
      <c r="O40" s="882"/>
      <c r="P40" s="285"/>
      <c r="Q40" s="285"/>
      <c r="R40" s="285"/>
      <c r="S40" s="349">
        <f t="shared" si="12"/>
        <v>0</v>
      </c>
      <c r="T40" s="1019" t="e">
        <f t="shared" si="8"/>
        <v>#DIV/0!</v>
      </c>
      <c r="U40" s="285"/>
      <c r="V40" s="350">
        <f t="shared" si="13"/>
        <v>0</v>
      </c>
      <c r="W40" s="376"/>
      <c r="X40" s="376"/>
      <c r="Y40" s="376"/>
      <c r="Z40" s="376"/>
      <c r="AA40" s="376"/>
      <c r="AB40" s="376"/>
      <c r="AC40" s="376"/>
      <c r="AD40" s="890"/>
      <c r="AE40" s="890"/>
      <c r="AF40" s="394"/>
      <c r="AG40" s="441"/>
      <c r="AH40" s="285"/>
      <c r="AI40" s="285"/>
      <c r="AJ40" s="285"/>
      <c r="AK40" s="350">
        <f t="shared" si="14"/>
        <v>0</v>
      </c>
      <c r="AL40" s="1019" t="e">
        <f t="shared" si="9"/>
        <v>#DIV/0!</v>
      </c>
      <c r="AM40" s="285"/>
      <c r="AN40" s="350">
        <f t="shared" si="15"/>
        <v>0</v>
      </c>
      <c r="AO40" s="376"/>
      <c r="AP40" s="376"/>
      <c r="AQ40" s="376"/>
      <c r="AR40" s="376"/>
      <c r="AS40" s="376"/>
      <c r="AT40" s="376"/>
      <c r="AU40" s="376"/>
      <c r="AV40" s="890"/>
      <c r="AW40" s="890"/>
      <c r="AX40" s="394"/>
      <c r="AY40" s="441"/>
      <c r="AZ40" s="285"/>
      <c r="BA40" s="285"/>
      <c r="BB40" s="285"/>
      <c r="BC40" s="350">
        <f t="shared" si="4"/>
        <v>0</v>
      </c>
      <c r="BD40" s="1019" t="e">
        <f t="shared" si="10"/>
        <v>#DIV/0!</v>
      </c>
      <c r="BE40" s="285"/>
      <c r="BF40" s="350">
        <f t="shared" si="5"/>
        <v>0</v>
      </c>
      <c r="BG40" s="376"/>
      <c r="BH40" s="376"/>
      <c r="BI40" s="376"/>
      <c r="BJ40" s="376"/>
      <c r="BK40" s="376"/>
      <c r="BL40" s="376"/>
      <c r="BM40" s="376"/>
      <c r="BN40" s="890"/>
      <c r="BO40" s="890"/>
      <c r="BP40" s="394"/>
      <c r="BQ40" s="441"/>
      <c r="BR40" s="285"/>
      <c r="BS40" s="285"/>
      <c r="BT40" s="285"/>
      <c r="BU40" s="350">
        <f t="shared" si="6"/>
        <v>0</v>
      </c>
      <c r="BV40" s="1019" t="e">
        <f t="shared" si="11"/>
        <v>#DIV/0!</v>
      </c>
      <c r="BW40" s="285"/>
      <c r="BX40" s="350">
        <f t="shared" si="7"/>
        <v>0</v>
      </c>
      <c r="BY40" s="376"/>
      <c r="BZ40" s="376"/>
      <c r="CA40" s="376"/>
      <c r="CB40" s="376"/>
      <c r="CC40" s="376"/>
      <c r="CD40" s="376"/>
      <c r="CE40" s="376"/>
      <c r="CF40" s="890"/>
      <c r="CG40" s="890"/>
      <c r="CH40" s="394"/>
    </row>
    <row r="41" spans="2:86" s="27" customFormat="1" ht="14.1" customHeight="1">
      <c r="B41" s="392"/>
      <c r="C41" s="279"/>
      <c r="D41" s="280"/>
      <c r="E41" s="280"/>
      <c r="F41" s="281"/>
      <c r="G41" s="281"/>
      <c r="H41" s="282"/>
      <c r="I41" s="280"/>
      <c r="J41" s="280"/>
      <c r="K41" s="280"/>
      <c r="L41" s="284"/>
      <c r="M41" s="284"/>
      <c r="N41" s="284"/>
      <c r="O41" s="882"/>
      <c r="P41" s="285"/>
      <c r="Q41" s="285"/>
      <c r="R41" s="285"/>
      <c r="S41" s="349">
        <f t="shared" si="12"/>
        <v>0</v>
      </c>
      <c r="T41" s="1019" t="e">
        <f t="shared" si="8"/>
        <v>#DIV/0!</v>
      </c>
      <c r="U41" s="285"/>
      <c r="V41" s="350">
        <f t="shared" si="13"/>
        <v>0</v>
      </c>
      <c r="W41" s="376"/>
      <c r="X41" s="376"/>
      <c r="Y41" s="376"/>
      <c r="Z41" s="376"/>
      <c r="AA41" s="376"/>
      <c r="AB41" s="376"/>
      <c r="AC41" s="376"/>
      <c r="AD41" s="890"/>
      <c r="AE41" s="890"/>
      <c r="AF41" s="394"/>
      <c r="AG41" s="441"/>
      <c r="AH41" s="285"/>
      <c r="AI41" s="285"/>
      <c r="AJ41" s="285"/>
      <c r="AK41" s="350">
        <f t="shared" si="14"/>
        <v>0</v>
      </c>
      <c r="AL41" s="1019" t="e">
        <f t="shared" si="9"/>
        <v>#DIV/0!</v>
      </c>
      <c r="AM41" s="285"/>
      <c r="AN41" s="350">
        <f t="shared" si="15"/>
        <v>0</v>
      </c>
      <c r="AO41" s="376"/>
      <c r="AP41" s="376"/>
      <c r="AQ41" s="376"/>
      <c r="AR41" s="376"/>
      <c r="AS41" s="376"/>
      <c r="AT41" s="376"/>
      <c r="AU41" s="376"/>
      <c r="AV41" s="890"/>
      <c r="AW41" s="890"/>
      <c r="AX41" s="394"/>
      <c r="AY41" s="441"/>
      <c r="AZ41" s="285"/>
      <c r="BA41" s="285"/>
      <c r="BB41" s="285"/>
      <c r="BC41" s="350">
        <f t="shared" si="4"/>
        <v>0</v>
      </c>
      <c r="BD41" s="1019" t="e">
        <f t="shared" si="10"/>
        <v>#DIV/0!</v>
      </c>
      <c r="BE41" s="285"/>
      <c r="BF41" s="350">
        <f t="shared" si="5"/>
        <v>0</v>
      </c>
      <c r="BG41" s="376"/>
      <c r="BH41" s="376"/>
      <c r="BI41" s="376"/>
      <c r="BJ41" s="376"/>
      <c r="BK41" s="376"/>
      <c r="BL41" s="376"/>
      <c r="BM41" s="376"/>
      <c r="BN41" s="890"/>
      <c r="BO41" s="890"/>
      <c r="BP41" s="394"/>
      <c r="BQ41" s="441"/>
      <c r="BR41" s="285"/>
      <c r="BS41" s="285"/>
      <c r="BT41" s="285"/>
      <c r="BU41" s="350">
        <f t="shared" si="6"/>
        <v>0</v>
      </c>
      <c r="BV41" s="1019" t="e">
        <f t="shared" si="11"/>
        <v>#DIV/0!</v>
      </c>
      <c r="BW41" s="285"/>
      <c r="BX41" s="350">
        <f t="shared" si="7"/>
        <v>0</v>
      </c>
      <c r="BY41" s="376"/>
      <c r="BZ41" s="376"/>
      <c r="CA41" s="376"/>
      <c r="CB41" s="376"/>
      <c r="CC41" s="376"/>
      <c r="CD41" s="376"/>
      <c r="CE41" s="376"/>
      <c r="CF41" s="890"/>
      <c r="CG41" s="890"/>
      <c r="CH41" s="394"/>
    </row>
    <row r="42" spans="2:86" s="27" customFormat="1" ht="14.1" customHeight="1">
      <c r="B42" s="395"/>
      <c r="C42" s="279"/>
      <c r="D42" s="280"/>
      <c r="E42" s="280"/>
      <c r="F42" s="281"/>
      <c r="G42" s="281"/>
      <c r="H42" s="282"/>
      <c r="I42" s="280"/>
      <c r="J42" s="280"/>
      <c r="K42" s="280"/>
      <c r="L42" s="284"/>
      <c r="M42" s="284"/>
      <c r="N42" s="284"/>
      <c r="O42" s="882"/>
      <c r="P42" s="285"/>
      <c r="Q42" s="285"/>
      <c r="R42" s="285"/>
      <c r="S42" s="349">
        <f t="shared" si="12"/>
        <v>0</v>
      </c>
      <c r="T42" s="1019" t="e">
        <f t="shared" si="8"/>
        <v>#DIV/0!</v>
      </c>
      <c r="U42" s="285"/>
      <c r="V42" s="350">
        <f t="shared" si="13"/>
        <v>0</v>
      </c>
      <c r="W42" s="376"/>
      <c r="X42" s="376"/>
      <c r="Y42" s="376"/>
      <c r="Z42" s="376"/>
      <c r="AA42" s="376"/>
      <c r="AB42" s="376"/>
      <c r="AC42" s="376"/>
      <c r="AD42" s="890"/>
      <c r="AE42" s="890"/>
      <c r="AF42" s="394"/>
      <c r="AG42" s="441"/>
      <c r="AH42" s="285"/>
      <c r="AI42" s="285"/>
      <c r="AJ42" s="285"/>
      <c r="AK42" s="350">
        <f t="shared" si="14"/>
        <v>0</v>
      </c>
      <c r="AL42" s="1019" t="e">
        <f t="shared" si="9"/>
        <v>#DIV/0!</v>
      </c>
      <c r="AM42" s="285"/>
      <c r="AN42" s="350">
        <f t="shared" si="15"/>
        <v>0</v>
      </c>
      <c r="AO42" s="376"/>
      <c r="AP42" s="376"/>
      <c r="AQ42" s="376"/>
      <c r="AR42" s="376"/>
      <c r="AS42" s="376"/>
      <c r="AT42" s="376"/>
      <c r="AU42" s="376"/>
      <c r="AV42" s="890"/>
      <c r="AW42" s="890"/>
      <c r="AX42" s="394"/>
      <c r="AY42" s="441"/>
      <c r="AZ42" s="285"/>
      <c r="BA42" s="285"/>
      <c r="BB42" s="285"/>
      <c r="BC42" s="350">
        <f t="shared" si="4"/>
        <v>0</v>
      </c>
      <c r="BD42" s="1019" t="e">
        <f t="shared" si="10"/>
        <v>#DIV/0!</v>
      </c>
      <c r="BE42" s="285"/>
      <c r="BF42" s="350">
        <f t="shared" si="5"/>
        <v>0</v>
      </c>
      <c r="BG42" s="376"/>
      <c r="BH42" s="376"/>
      <c r="BI42" s="376"/>
      <c r="BJ42" s="376"/>
      <c r="BK42" s="376"/>
      <c r="BL42" s="376"/>
      <c r="BM42" s="376"/>
      <c r="BN42" s="890"/>
      <c r="BO42" s="890"/>
      <c r="BP42" s="394"/>
      <c r="BQ42" s="441"/>
      <c r="BR42" s="285"/>
      <c r="BS42" s="285"/>
      <c r="BT42" s="285"/>
      <c r="BU42" s="350">
        <f t="shared" si="6"/>
        <v>0</v>
      </c>
      <c r="BV42" s="1019" t="e">
        <f t="shared" si="11"/>
        <v>#DIV/0!</v>
      </c>
      <c r="BW42" s="285"/>
      <c r="BX42" s="350">
        <f t="shared" si="7"/>
        <v>0</v>
      </c>
      <c r="BY42" s="376"/>
      <c r="BZ42" s="376"/>
      <c r="CA42" s="376"/>
      <c r="CB42" s="376"/>
      <c r="CC42" s="376"/>
      <c r="CD42" s="376"/>
      <c r="CE42" s="376"/>
      <c r="CF42" s="890"/>
      <c r="CG42" s="890"/>
      <c r="CH42" s="394"/>
    </row>
    <row r="43" spans="2:86" s="27" customFormat="1">
      <c r="B43" s="395"/>
      <c r="C43" s="286"/>
      <c r="D43" s="288"/>
      <c r="E43" s="280"/>
      <c r="F43" s="281"/>
      <c r="G43" s="281"/>
      <c r="H43" s="282"/>
      <c r="I43" s="288"/>
      <c r="J43" s="288"/>
      <c r="K43" s="288"/>
      <c r="L43" s="284"/>
      <c r="M43" s="284"/>
      <c r="N43" s="284"/>
      <c r="O43" s="881"/>
      <c r="P43" s="284"/>
      <c r="Q43" s="284"/>
      <c r="R43" s="284"/>
      <c r="S43" s="348">
        <f t="shared" si="12"/>
        <v>0</v>
      </c>
      <c r="T43" s="1019" t="e">
        <f t="shared" si="8"/>
        <v>#DIV/0!</v>
      </c>
      <c r="U43" s="284"/>
      <c r="V43" s="350">
        <f t="shared" si="13"/>
        <v>0</v>
      </c>
      <c r="W43" s="375"/>
      <c r="X43" s="375"/>
      <c r="Y43" s="375"/>
      <c r="Z43" s="375"/>
      <c r="AA43" s="375"/>
      <c r="AB43" s="375"/>
      <c r="AC43" s="375"/>
      <c r="AD43" s="889"/>
      <c r="AE43" s="889"/>
      <c r="AF43" s="393"/>
      <c r="AG43" s="440"/>
      <c r="AH43" s="284"/>
      <c r="AI43" s="284"/>
      <c r="AJ43" s="284"/>
      <c r="AK43" s="350">
        <f t="shared" si="14"/>
        <v>0</v>
      </c>
      <c r="AL43" s="1019" t="e">
        <f t="shared" si="9"/>
        <v>#DIV/0!</v>
      </c>
      <c r="AM43" s="284"/>
      <c r="AN43" s="350">
        <f t="shared" si="15"/>
        <v>0</v>
      </c>
      <c r="AO43" s="375"/>
      <c r="AP43" s="375"/>
      <c r="AQ43" s="375"/>
      <c r="AR43" s="375"/>
      <c r="AS43" s="375"/>
      <c r="AT43" s="375"/>
      <c r="AU43" s="375"/>
      <c r="AV43" s="889"/>
      <c r="AW43" s="889"/>
      <c r="AX43" s="393"/>
      <c r="AY43" s="440"/>
      <c r="AZ43" s="284"/>
      <c r="BA43" s="284"/>
      <c r="BB43" s="284"/>
      <c r="BC43" s="350">
        <f t="shared" si="4"/>
        <v>0</v>
      </c>
      <c r="BD43" s="1019" t="e">
        <f t="shared" si="10"/>
        <v>#DIV/0!</v>
      </c>
      <c r="BE43" s="284"/>
      <c r="BF43" s="350">
        <f t="shared" si="5"/>
        <v>0</v>
      </c>
      <c r="BG43" s="375"/>
      <c r="BH43" s="375"/>
      <c r="BI43" s="375"/>
      <c r="BJ43" s="375"/>
      <c r="BK43" s="375"/>
      <c r="BL43" s="375"/>
      <c r="BM43" s="375"/>
      <c r="BN43" s="889"/>
      <c r="BO43" s="889"/>
      <c r="BP43" s="393"/>
      <c r="BQ43" s="440"/>
      <c r="BR43" s="284"/>
      <c r="BS43" s="284"/>
      <c r="BT43" s="284"/>
      <c r="BU43" s="350">
        <f t="shared" si="6"/>
        <v>0</v>
      </c>
      <c r="BV43" s="1019" t="e">
        <f t="shared" si="11"/>
        <v>#DIV/0!</v>
      </c>
      <c r="BW43" s="284"/>
      <c r="BX43" s="350">
        <f t="shared" si="7"/>
        <v>0</v>
      </c>
      <c r="BY43" s="375"/>
      <c r="BZ43" s="375"/>
      <c r="CA43" s="375"/>
      <c r="CB43" s="375"/>
      <c r="CC43" s="375"/>
      <c r="CD43" s="375"/>
      <c r="CE43" s="375"/>
      <c r="CF43" s="889"/>
      <c r="CG43" s="889"/>
      <c r="CH43" s="393"/>
    </row>
    <row r="44" spans="2:86" s="27" customFormat="1">
      <c r="B44" s="392"/>
      <c r="C44" s="279"/>
      <c r="D44" s="291"/>
      <c r="E44" s="280"/>
      <c r="F44" s="281"/>
      <c r="G44" s="281"/>
      <c r="H44" s="282"/>
      <c r="I44" s="291"/>
      <c r="J44" s="291"/>
      <c r="K44" s="291"/>
      <c r="L44" s="284"/>
      <c r="M44" s="284"/>
      <c r="N44" s="284"/>
      <c r="O44" s="882"/>
      <c r="P44" s="285"/>
      <c r="Q44" s="285"/>
      <c r="R44" s="285"/>
      <c r="S44" s="349">
        <f t="shared" si="12"/>
        <v>0</v>
      </c>
      <c r="T44" s="1019" t="e">
        <f t="shared" si="8"/>
        <v>#DIV/0!</v>
      </c>
      <c r="U44" s="285"/>
      <c r="V44" s="350">
        <f t="shared" si="13"/>
        <v>0</v>
      </c>
      <c r="W44" s="376"/>
      <c r="X44" s="376"/>
      <c r="Y44" s="376"/>
      <c r="Z44" s="376"/>
      <c r="AA44" s="376"/>
      <c r="AB44" s="376"/>
      <c r="AC44" s="376"/>
      <c r="AD44" s="890"/>
      <c r="AE44" s="890"/>
      <c r="AF44" s="394"/>
      <c r="AG44" s="441"/>
      <c r="AH44" s="285"/>
      <c r="AI44" s="285"/>
      <c r="AJ44" s="285"/>
      <c r="AK44" s="350">
        <f t="shared" si="14"/>
        <v>0</v>
      </c>
      <c r="AL44" s="1019" t="e">
        <f t="shared" si="9"/>
        <v>#DIV/0!</v>
      </c>
      <c r="AM44" s="285"/>
      <c r="AN44" s="350">
        <f t="shared" si="15"/>
        <v>0</v>
      </c>
      <c r="AO44" s="376"/>
      <c r="AP44" s="376"/>
      <c r="AQ44" s="376"/>
      <c r="AR44" s="376"/>
      <c r="AS44" s="376"/>
      <c r="AT44" s="376"/>
      <c r="AU44" s="376"/>
      <c r="AV44" s="890"/>
      <c r="AW44" s="890"/>
      <c r="AX44" s="394"/>
      <c r="AY44" s="441"/>
      <c r="AZ44" s="285"/>
      <c r="BA44" s="285"/>
      <c r="BB44" s="285"/>
      <c r="BC44" s="350">
        <f t="shared" si="4"/>
        <v>0</v>
      </c>
      <c r="BD44" s="1019" t="e">
        <f t="shared" si="10"/>
        <v>#DIV/0!</v>
      </c>
      <c r="BE44" s="285"/>
      <c r="BF44" s="350">
        <f t="shared" si="5"/>
        <v>0</v>
      </c>
      <c r="BG44" s="376"/>
      <c r="BH44" s="376"/>
      <c r="BI44" s="376"/>
      <c r="BJ44" s="376"/>
      <c r="BK44" s="376"/>
      <c r="BL44" s="376"/>
      <c r="BM44" s="376"/>
      <c r="BN44" s="890"/>
      <c r="BO44" s="890"/>
      <c r="BP44" s="394"/>
      <c r="BQ44" s="441"/>
      <c r="BR44" s="285"/>
      <c r="BS44" s="285"/>
      <c r="BT44" s="285"/>
      <c r="BU44" s="350">
        <f t="shared" si="6"/>
        <v>0</v>
      </c>
      <c r="BV44" s="1019" t="e">
        <f t="shared" si="11"/>
        <v>#DIV/0!</v>
      </c>
      <c r="BW44" s="285"/>
      <c r="BX44" s="350">
        <f t="shared" si="7"/>
        <v>0</v>
      </c>
      <c r="BY44" s="376"/>
      <c r="BZ44" s="376"/>
      <c r="CA44" s="376"/>
      <c r="CB44" s="376"/>
      <c r="CC44" s="376"/>
      <c r="CD44" s="376"/>
      <c r="CE44" s="376"/>
      <c r="CF44" s="890"/>
      <c r="CG44" s="890"/>
      <c r="CH44" s="394"/>
    </row>
    <row r="45" spans="2:86" s="27" customFormat="1">
      <c r="B45" s="395"/>
      <c r="C45" s="286"/>
      <c r="D45" s="288"/>
      <c r="E45" s="280"/>
      <c r="F45" s="281"/>
      <c r="G45" s="281"/>
      <c r="H45" s="282"/>
      <c r="I45" s="288"/>
      <c r="J45" s="288"/>
      <c r="K45" s="288"/>
      <c r="L45" s="284"/>
      <c r="M45" s="284"/>
      <c r="N45" s="284"/>
      <c r="O45" s="881"/>
      <c r="P45" s="284"/>
      <c r="Q45" s="284"/>
      <c r="R45" s="284"/>
      <c r="S45" s="348">
        <f t="shared" si="12"/>
        <v>0</v>
      </c>
      <c r="T45" s="1019" t="e">
        <f t="shared" si="8"/>
        <v>#DIV/0!</v>
      </c>
      <c r="U45" s="284"/>
      <c r="V45" s="350">
        <f t="shared" si="13"/>
        <v>0</v>
      </c>
      <c r="W45" s="375"/>
      <c r="X45" s="375"/>
      <c r="Y45" s="375"/>
      <c r="Z45" s="375"/>
      <c r="AA45" s="375"/>
      <c r="AB45" s="375"/>
      <c r="AC45" s="375"/>
      <c r="AD45" s="889"/>
      <c r="AE45" s="889"/>
      <c r="AF45" s="393"/>
      <c r="AG45" s="440"/>
      <c r="AH45" s="284"/>
      <c r="AI45" s="284"/>
      <c r="AJ45" s="284"/>
      <c r="AK45" s="350">
        <f t="shared" si="14"/>
        <v>0</v>
      </c>
      <c r="AL45" s="1019" t="e">
        <f t="shared" si="9"/>
        <v>#DIV/0!</v>
      </c>
      <c r="AM45" s="284"/>
      <c r="AN45" s="350">
        <f t="shared" si="15"/>
        <v>0</v>
      </c>
      <c r="AO45" s="375"/>
      <c r="AP45" s="375"/>
      <c r="AQ45" s="375"/>
      <c r="AR45" s="375"/>
      <c r="AS45" s="375"/>
      <c r="AT45" s="375"/>
      <c r="AU45" s="375"/>
      <c r="AV45" s="889"/>
      <c r="AW45" s="889"/>
      <c r="AX45" s="393"/>
      <c r="AY45" s="440"/>
      <c r="AZ45" s="284"/>
      <c r="BA45" s="284"/>
      <c r="BB45" s="284"/>
      <c r="BC45" s="350">
        <f t="shared" si="4"/>
        <v>0</v>
      </c>
      <c r="BD45" s="1019" t="e">
        <f t="shared" si="10"/>
        <v>#DIV/0!</v>
      </c>
      <c r="BE45" s="284"/>
      <c r="BF45" s="350">
        <f t="shared" si="5"/>
        <v>0</v>
      </c>
      <c r="BG45" s="375"/>
      <c r="BH45" s="375"/>
      <c r="BI45" s="375"/>
      <c r="BJ45" s="375"/>
      <c r="BK45" s="375"/>
      <c r="BL45" s="375"/>
      <c r="BM45" s="375"/>
      <c r="BN45" s="889"/>
      <c r="BO45" s="889"/>
      <c r="BP45" s="393"/>
      <c r="BQ45" s="440"/>
      <c r="BR45" s="284"/>
      <c r="BS45" s="284"/>
      <c r="BT45" s="284"/>
      <c r="BU45" s="350">
        <f t="shared" si="6"/>
        <v>0</v>
      </c>
      <c r="BV45" s="1019" t="e">
        <f t="shared" si="11"/>
        <v>#DIV/0!</v>
      </c>
      <c r="BW45" s="284"/>
      <c r="BX45" s="350">
        <f t="shared" si="7"/>
        <v>0</v>
      </c>
      <c r="BY45" s="375"/>
      <c r="BZ45" s="375"/>
      <c r="CA45" s="375"/>
      <c r="CB45" s="375"/>
      <c r="CC45" s="375"/>
      <c r="CD45" s="375"/>
      <c r="CE45" s="375"/>
      <c r="CF45" s="889"/>
      <c r="CG45" s="889"/>
      <c r="CH45" s="393"/>
    </row>
    <row r="46" spans="2:86" s="27" customFormat="1">
      <c r="B46" s="395"/>
      <c r="C46" s="286"/>
      <c r="D46" s="288"/>
      <c r="E46" s="280"/>
      <c r="F46" s="281"/>
      <c r="G46" s="281"/>
      <c r="H46" s="282"/>
      <c r="I46" s="288"/>
      <c r="J46" s="288"/>
      <c r="K46" s="288"/>
      <c r="L46" s="284"/>
      <c r="M46" s="284"/>
      <c r="N46" s="284"/>
      <c r="O46" s="881"/>
      <c r="P46" s="284"/>
      <c r="Q46" s="284"/>
      <c r="R46" s="284"/>
      <c r="S46" s="348">
        <f t="shared" si="12"/>
        <v>0</v>
      </c>
      <c r="T46" s="1019" t="e">
        <f t="shared" si="8"/>
        <v>#DIV/0!</v>
      </c>
      <c r="U46" s="284"/>
      <c r="V46" s="350">
        <f t="shared" si="13"/>
        <v>0</v>
      </c>
      <c r="W46" s="375"/>
      <c r="X46" s="375"/>
      <c r="Y46" s="375"/>
      <c r="Z46" s="375"/>
      <c r="AA46" s="375"/>
      <c r="AB46" s="375"/>
      <c r="AC46" s="375"/>
      <c r="AD46" s="889"/>
      <c r="AE46" s="889"/>
      <c r="AF46" s="393"/>
      <c r="AG46" s="440"/>
      <c r="AH46" s="284"/>
      <c r="AI46" s="284"/>
      <c r="AJ46" s="284"/>
      <c r="AK46" s="350">
        <f t="shared" si="14"/>
        <v>0</v>
      </c>
      <c r="AL46" s="1019" t="e">
        <f t="shared" si="9"/>
        <v>#DIV/0!</v>
      </c>
      <c r="AM46" s="284"/>
      <c r="AN46" s="350">
        <f t="shared" si="15"/>
        <v>0</v>
      </c>
      <c r="AO46" s="375"/>
      <c r="AP46" s="375"/>
      <c r="AQ46" s="375"/>
      <c r="AR46" s="375"/>
      <c r="AS46" s="375"/>
      <c r="AT46" s="375"/>
      <c r="AU46" s="375"/>
      <c r="AV46" s="889"/>
      <c r="AW46" s="889"/>
      <c r="AX46" s="393"/>
      <c r="AY46" s="440"/>
      <c r="AZ46" s="284"/>
      <c r="BA46" s="284"/>
      <c r="BB46" s="284"/>
      <c r="BC46" s="350">
        <f t="shared" si="4"/>
        <v>0</v>
      </c>
      <c r="BD46" s="1019" t="e">
        <f t="shared" si="10"/>
        <v>#DIV/0!</v>
      </c>
      <c r="BE46" s="284"/>
      <c r="BF46" s="350">
        <f t="shared" si="5"/>
        <v>0</v>
      </c>
      <c r="BG46" s="375"/>
      <c r="BH46" s="375"/>
      <c r="BI46" s="375"/>
      <c r="BJ46" s="375"/>
      <c r="BK46" s="375"/>
      <c r="BL46" s="375"/>
      <c r="BM46" s="375"/>
      <c r="BN46" s="889"/>
      <c r="BO46" s="889"/>
      <c r="BP46" s="393"/>
      <c r="BQ46" s="440"/>
      <c r="BR46" s="284"/>
      <c r="BS46" s="284"/>
      <c r="BT46" s="284"/>
      <c r="BU46" s="350">
        <f t="shared" si="6"/>
        <v>0</v>
      </c>
      <c r="BV46" s="1019" t="e">
        <f t="shared" si="11"/>
        <v>#DIV/0!</v>
      </c>
      <c r="BW46" s="284"/>
      <c r="BX46" s="350">
        <f t="shared" si="7"/>
        <v>0</v>
      </c>
      <c r="BY46" s="375"/>
      <c r="BZ46" s="375"/>
      <c r="CA46" s="375"/>
      <c r="CB46" s="375"/>
      <c r="CC46" s="375"/>
      <c r="CD46" s="375"/>
      <c r="CE46" s="375"/>
      <c r="CF46" s="889"/>
      <c r="CG46" s="889"/>
      <c r="CH46" s="393"/>
    </row>
    <row r="47" spans="2:86" s="27" customFormat="1">
      <c r="B47" s="395"/>
      <c r="C47" s="286"/>
      <c r="D47" s="288"/>
      <c r="E47" s="280"/>
      <c r="F47" s="281"/>
      <c r="G47" s="281"/>
      <c r="H47" s="282"/>
      <c r="I47" s="288"/>
      <c r="J47" s="288"/>
      <c r="K47" s="288"/>
      <c r="L47" s="284"/>
      <c r="M47" s="284"/>
      <c r="N47" s="284"/>
      <c r="O47" s="882"/>
      <c r="P47" s="285"/>
      <c r="Q47" s="285"/>
      <c r="R47" s="285"/>
      <c r="S47" s="349">
        <f t="shared" si="12"/>
        <v>0</v>
      </c>
      <c r="T47" s="1019" t="e">
        <f t="shared" si="8"/>
        <v>#DIV/0!</v>
      </c>
      <c r="U47" s="284"/>
      <c r="V47" s="350">
        <f t="shared" si="13"/>
        <v>0</v>
      </c>
      <c r="W47" s="376"/>
      <c r="X47" s="376"/>
      <c r="Y47" s="376"/>
      <c r="Z47" s="376"/>
      <c r="AA47" s="376"/>
      <c r="AB47" s="376"/>
      <c r="AC47" s="376"/>
      <c r="AD47" s="890"/>
      <c r="AE47" s="890"/>
      <c r="AF47" s="394"/>
      <c r="AG47" s="441"/>
      <c r="AH47" s="285"/>
      <c r="AI47" s="285"/>
      <c r="AJ47" s="285"/>
      <c r="AK47" s="350">
        <f t="shared" si="14"/>
        <v>0</v>
      </c>
      <c r="AL47" s="1019" t="e">
        <f t="shared" si="9"/>
        <v>#DIV/0!</v>
      </c>
      <c r="AM47" s="284"/>
      <c r="AN47" s="350">
        <f t="shared" si="15"/>
        <v>0</v>
      </c>
      <c r="AO47" s="376"/>
      <c r="AP47" s="376"/>
      <c r="AQ47" s="376"/>
      <c r="AR47" s="376"/>
      <c r="AS47" s="376"/>
      <c r="AT47" s="376"/>
      <c r="AU47" s="376"/>
      <c r="AV47" s="890"/>
      <c r="AW47" s="890"/>
      <c r="AX47" s="394"/>
      <c r="AY47" s="441"/>
      <c r="AZ47" s="285"/>
      <c r="BA47" s="285"/>
      <c r="BB47" s="285"/>
      <c r="BC47" s="350">
        <f t="shared" si="4"/>
        <v>0</v>
      </c>
      <c r="BD47" s="1019" t="e">
        <f t="shared" si="10"/>
        <v>#DIV/0!</v>
      </c>
      <c r="BE47" s="284"/>
      <c r="BF47" s="350">
        <f t="shared" si="5"/>
        <v>0</v>
      </c>
      <c r="BG47" s="376"/>
      <c r="BH47" s="376"/>
      <c r="BI47" s="376"/>
      <c r="BJ47" s="376"/>
      <c r="BK47" s="376"/>
      <c r="BL47" s="376"/>
      <c r="BM47" s="376"/>
      <c r="BN47" s="890"/>
      <c r="BO47" s="890"/>
      <c r="BP47" s="394"/>
      <c r="BQ47" s="441"/>
      <c r="BR47" s="285"/>
      <c r="BS47" s="285"/>
      <c r="BT47" s="285"/>
      <c r="BU47" s="350">
        <f t="shared" si="6"/>
        <v>0</v>
      </c>
      <c r="BV47" s="1019" t="e">
        <f t="shared" si="11"/>
        <v>#DIV/0!</v>
      </c>
      <c r="BW47" s="284"/>
      <c r="BX47" s="350">
        <f t="shared" si="7"/>
        <v>0</v>
      </c>
      <c r="BY47" s="376"/>
      <c r="BZ47" s="376"/>
      <c r="CA47" s="376"/>
      <c r="CB47" s="376"/>
      <c r="CC47" s="376"/>
      <c r="CD47" s="376"/>
      <c r="CE47" s="376"/>
      <c r="CF47" s="890"/>
      <c r="CG47" s="890"/>
      <c r="CH47" s="394"/>
    </row>
    <row r="48" spans="2:86" s="27" customFormat="1">
      <c r="B48" s="395"/>
      <c r="C48" s="286"/>
      <c r="D48" s="283"/>
      <c r="E48" s="280"/>
      <c r="F48" s="281"/>
      <c r="G48" s="281"/>
      <c r="H48" s="282"/>
      <c r="I48" s="283"/>
      <c r="J48" s="283"/>
      <c r="K48" s="283"/>
      <c r="L48" s="284"/>
      <c r="M48" s="284"/>
      <c r="N48" s="284"/>
      <c r="O48" s="881"/>
      <c r="P48" s="284"/>
      <c r="Q48" s="284"/>
      <c r="R48" s="284"/>
      <c r="S48" s="348">
        <f t="shared" si="12"/>
        <v>0</v>
      </c>
      <c r="T48" s="1019" t="e">
        <f t="shared" si="8"/>
        <v>#DIV/0!</v>
      </c>
      <c r="U48" s="284"/>
      <c r="V48" s="350">
        <f t="shared" si="13"/>
        <v>0</v>
      </c>
      <c r="W48" s="375"/>
      <c r="X48" s="375"/>
      <c r="Y48" s="375"/>
      <c r="Z48" s="375"/>
      <c r="AA48" s="375"/>
      <c r="AB48" s="375"/>
      <c r="AC48" s="375"/>
      <c r="AD48" s="889"/>
      <c r="AE48" s="889"/>
      <c r="AF48" s="393"/>
      <c r="AG48" s="440"/>
      <c r="AH48" s="284"/>
      <c r="AI48" s="284"/>
      <c r="AJ48" s="284"/>
      <c r="AK48" s="350">
        <f t="shared" si="14"/>
        <v>0</v>
      </c>
      <c r="AL48" s="1019" t="e">
        <f t="shared" si="9"/>
        <v>#DIV/0!</v>
      </c>
      <c r="AM48" s="284"/>
      <c r="AN48" s="350">
        <f t="shared" si="15"/>
        <v>0</v>
      </c>
      <c r="AO48" s="375"/>
      <c r="AP48" s="375"/>
      <c r="AQ48" s="375"/>
      <c r="AR48" s="375"/>
      <c r="AS48" s="375"/>
      <c r="AT48" s="375"/>
      <c r="AU48" s="375"/>
      <c r="AV48" s="889"/>
      <c r="AW48" s="889"/>
      <c r="AX48" s="393"/>
      <c r="AY48" s="440"/>
      <c r="AZ48" s="284"/>
      <c r="BA48" s="284"/>
      <c r="BB48" s="284"/>
      <c r="BC48" s="350">
        <f t="shared" si="4"/>
        <v>0</v>
      </c>
      <c r="BD48" s="1019" t="e">
        <f t="shared" si="10"/>
        <v>#DIV/0!</v>
      </c>
      <c r="BE48" s="284"/>
      <c r="BF48" s="350">
        <f t="shared" si="5"/>
        <v>0</v>
      </c>
      <c r="BG48" s="375"/>
      <c r="BH48" s="375"/>
      <c r="BI48" s="375"/>
      <c r="BJ48" s="375"/>
      <c r="BK48" s="375"/>
      <c r="BL48" s="375"/>
      <c r="BM48" s="375"/>
      <c r="BN48" s="889"/>
      <c r="BO48" s="889"/>
      <c r="BP48" s="393"/>
      <c r="BQ48" s="440"/>
      <c r="BR48" s="284"/>
      <c r="BS48" s="284"/>
      <c r="BT48" s="284"/>
      <c r="BU48" s="350">
        <f t="shared" si="6"/>
        <v>0</v>
      </c>
      <c r="BV48" s="1019" t="e">
        <f t="shared" si="11"/>
        <v>#DIV/0!</v>
      </c>
      <c r="BW48" s="284"/>
      <c r="BX48" s="350">
        <f t="shared" si="7"/>
        <v>0</v>
      </c>
      <c r="BY48" s="375"/>
      <c r="BZ48" s="375"/>
      <c r="CA48" s="375"/>
      <c r="CB48" s="375"/>
      <c r="CC48" s="375"/>
      <c r="CD48" s="375"/>
      <c r="CE48" s="375"/>
      <c r="CF48" s="889"/>
      <c r="CG48" s="889"/>
      <c r="CH48" s="393"/>
    </row>
    <row r="49" spans="2:86" s="27" customFormat="1">
      <c r="B49" s="395"/>
      <c r="C49" s="286"/>
      <c r="D49" s="283"/>
      <c r="E49" s="280"/>
      <c r="F49" s="281"/>
      <c r="G49" s="281"/>
      <c r="H49" s="282"/>
      <c r="I49" s="283"/>
      <c r="J49" s="283"/>
      <c r="K49" s="283"/>
      <c r="L49" s="284"/>
      <c r="M49" s="284"/>
      <c r="N49" s="284"/>
      <c r="O49" s="881"/>
      <c r="P49" s="284"/>
      <c r="Q49" s="284"/>
      <c r="R49" s="284"/>
      <c r="S49" s="348">
        <f t="shared" si="12"/>
        <v>0</v>
      </c>
      <c r="T49" s="1019" t="e">
        <f t="shared" si="8"/>
        <v>#DIV/0!</v>
      </c>
      <c r="U49" s="284"/>
      <c r="V49" s="350">
        <f t="shared" si="13"/>
        <v>0</v>
      </c>
      <c r="W49" s="375"/>
      <c r="X49" s="375"/>
      <c r="Y49" s="375"/>
      <c r="Z49" s="375"/>
      <c r="AA49" s="375"/>
      <c r="AB49" s="375"/>
      <c r="AC49" s="375"/>
      <c r="AD49" s="889"/>
      <c r="AE49" s="889"/>
      <c r="AF49" s="393"/>
      <c r="AG49" s="440"/>
      <c r="AH49" s="284"/>
      <c r="AI49" s="284"/>
      <c r="AJ49" s="284"/>
      <c r="AK49" s="350">
        <f t="shared" si="14"/>
        <v>0</v>
      </c>
      <c r="AL49" s="1019" t="e">
        <f t="shared" si="9"/>
        <v>#DIV/0!</v>
      </c>
      <c r="AM49" s="284"/>
      <c r="AN49" s="350">
        <f t="shared" si="15"/>
        <v>0</v>
      </c>
      <c r="AO49" s="375"/>
      <c r="AP49" s="375"/>
      <c r="AQ49" s="375"/>
      <c r="AR49" s="375"/>
      <c r="AS49" s="375"/>
      <c r="AT49" s="375"/>
      <c r="AU49" s="375"/>
      <c r="AV49" s="889"/>
      <c r="AW49" s="889"/>
      <c r="AX49" s="393"/>
      <c r="AY49" s="440"/>
      <c r="AZ49" s="284"/>
      <c r="BA49" s="284"/>
      <c r="BB49" s="284"/>
      <c r="BC49" s="350">
        <f t="shared" si="4"/>
        <v>0</v>
      </c>
      <c r="BD49" s="1019" t="e">
        <f t="shared" si="10"/>
        <v>#DIV/0!</v>
      </c>
      <c r="BE49" s="284"/>
      <c r="BF49" s="350">
        <f t="shared" si="5"/>
        <v>0</v>
      </c>
      <c r="BG49" s="375"/>
      <c r="BH49" s="375"/>
      <c r="BI49" s="375"/>
      <c r="BJ49" s="375"/>
      <c r="BK49" s="375"/>
      <c r="BL49" s="375"/>
      <c r="BM49" s="375"/>
      <c r="BN49" s="889"/>
      <c r="BO49" s="889"/>
      <c r="BP49" s="393"/>
      <c r="BQ49" s="440"/>
      <c r="BR49" s="284"/>
      <c r="BS49" s="284"/>
      <c r="BT49" s="284"/>
      <c r="BU49" s="350">
        <f t="shared" si="6"/>
        <v>0</v>
      </c>
      <c r="BV49" s="1019" t="e">
        <f t="shared" si="11"/>
        <v>#DIV/0!</v>
      </c>
      <c r="BW49" s="284"/>
      <c r="BX49" s="350">
        <f t="shared" si="7"/>
        <v>0</v>
      </c>
      <c r="BY49" s="375"/>
      <c r="BZ49" s="375"/>
      <c r="CA49" s="375"/>
      <c r="CB49" s="375"/>
      <c r="CC49" s="375"/>
      <c r="CD49" s="375"/>
      <c r="CE49" s="375"/>
      <c r="CF49" s="889"/>
      <c r="CG49" s="889"/>
      <c r="CH49" s="393"/>
    </row>
    <row r="50" spans="2:86" s="27" customFormat="1">
      <c r="B50" s="395"/>
      <c r="C50" s="286"/>
      <c r="D50" s="283"/>
      <c r="E50" s="280"/>
      <c r="F50" s="281"/>
      <c r="G50" s="281"/>
      <c r="H50" s="282"/>
      <c r="I50" s="283"/>
      <c r="J50" s="283"/>
      <c r="K50" s="283"/>
      <c r="L50" s="284"/>
      <c r="M50" s="284"/>
      <c r="N50" s="284"/>
      <c r="O50" s="881"/>
      <c r="P50" s="284"/>
      <c r="Q50" s="284"/>
      <c r="R50" s="284"/>
      <c r="S50" s="348">
        <f t="shared" si="12"/>
        <v>0</v>
      </c>
      <c r="T50" s="1019" t="e">
        <f t="shared" si="8"/>
        <v>#DIV/0!</v>
      </c>
      <c r="U50" s="284"/>
      <c r="V50" s="350">
        <f t="shared" si="13"/>
        <v>0</v>
      </c>
      <c r="W50" s="375"/>
      <c r="X50" s="375"/>
      <c r="Y50" s="375"/>
      <c r="Z50" s="375"/>
      <c r="AA50" s="375"/>
      <c r="AB50" s="375"/>
      <c r="AC50" s="375"/>
      <c r="AD50" s="889"/>
      <c r="AE50" s="889"/>
      <c r="AF50" s="393"/>
      <c r="AG50" s="440"/>
      <c r="AH50" s="284"/>
      <c r="AI50" s="284"/>
      <c r="AJ50" s="284"/>
      <c r="AK50" s="350">
        <f t="shared" si="14"/>
        <v>0</v>
      </c>
      <c r="AL50" s="1019" t="e">
        <f t="shared" si="9"/>
        <v>#DIV/0!</v>
      </c>
      <c r="AM50" s="284"/>
      <c r="AN50" s="350">
        <f t="shared" si="15"/>
        <v>0</v>
      </c>
      <c r="AO50" s="375"/>
      <c r="AP50" s="375"/>
      <c r="AQ50" s="375"/>
      <c r="AR50" s="375"/>
      <c r="AS50" s="375"/>
      <c r="AT50" s="375"/>
      <c r="AU50" s="375"/>
      <c r="AV50" s="889"/>
      <c r="AW50" s="889"/>
      <c r="AX50" s="393"/>
      <c r="AY50" s="440"/>
      <c r="AZ50" s="284"/>
      <c r="BA50" s="284"/>
      <c r="BB50" s="284"/>
      <c r="BC50" s="350">
        <f t="shared" si="4"/>
        <v>0</v>
      </c>
      <c r="BD50" s="1019" t="e">
        <f t="shared" si="10"/>
        <v>#DIV/0!</v>
      </c>
      <c r="BE50" s="284"/>
      <c r="BF50" s="350">
        <f t="shared" si="5"/>
        <v>0</v>
      </c>
      <c r="BG50" s="375"/>
      <c r="BH50" s="375"/>
      <c r="BI50" s="375"/>
      <c r="BJ50" s="375"/>
      <c r="BK50" s="375"/>
      <c r="BL50" s="375"/>
      <c r="BM50" s="375"/>
      <c r="BN50" s="889"/>
      <c r="BO50" s="889"/>
      <c r="BP50" s="393"/>
      <c r="BQ50" s="440"/>
      <c r="BR50" s="284"/>
      <c r="BS50" s="284"/>
      <c r="BT50" s="284"/>
      <c r="BU50" s="350">
        <f t="shared" si="6"/>
        <v>0</v>
      </c>
      <c r="BV50" s="1019" t="e">
        <f t="shared" si="11"/>
        <v>#DIV/0!</v>
      </c>
      <c r="BW50" s="284"/>
      <c r="BX50" s="350">
        <f t="shared" si="7"/>
        <v>0</v>
      </c>
      <c r="BY50" s="375"/>
      <c r="BZ50" s="375"/>
      <c r="CA50" s="375"/>
      <c r="CB50" s="375"/>
      <c r="CC50" s="375"/>
      <c r="CD50" s="375"/>
      <c r="CE50" s="375"/>
      <c r="CF50" s="889"/>
      <c r="CG50" s="889"/>
      <c r="CH50" s="393"/>
    </row>
    <row r="51" spans="2:86" s="27" customFormat="1">
      <c r="B51" s="395"/>
      <c r="C51" s="286"/>
      <c r="D51" s="283"/>
      <c r="E51" s="280"/>
      <c r="F51" s="281"/>
      <c r="G51" s="281"/>
      <c r="H51" s="282"/>
      <c r="I51" s="283"/>
      <c r="J51" s="283"/>
      <c r="K51" s="283"/>
      <c r="L51" s="284"/>
      <c r="M51" s="284"/>
      <c r="N51" s="284"/>
      <c r="O51" s="881"/>
      <c r="P51" s="284"/>
      <c r="Q51" s="284"/>
      <c r="R51" s="284"/>
      <c r="S51" s="348">
        <f t="shared" si="12"/>
        <v>0</v>
      </c>
      <c r="T51" s="1019" t="e">
        <f t="shared" si="8"/>
        <v>#DIV/0!</v>
      </c>
      <c r="U51" s="284"/>
      <c r="V51" s="350">
        <f t="shared" si="13"/>
        <v>0</v>
      </c>
      <c r="W51" s="375"/>
      <c r="X51" s="375"/>
      <c r="Y51" s="375"/>
      <c r="Z51" s="375"/>
      <c r="AA51" s="375"/>
      <c r="AB51" s="375"/>
      <c r="AC51" s="375"/>
      <c r="AD51" s="889"/>
      <c r="AE51" s="889"/>
      <c r="AF51" s="393"/>
      <c r="AG51" s="440"/>
      <c r="AH51" s="284"/>
      <c r="AI51" s="284"/>
      <c r="AJ51" s="284"/>
      <c r="AK51" s="350">
        <f t="shared" si="14"/>
        <v>0</v>
      </c>
      <c r="AL51" s="1019" t="e">
        <f t="shared" si="9"/>
        <v>#DIV/0!</v>
      </c>
      <c r="AM51" s="284"/>
      <c r="AN51" s="350">
        <f t="shared" si="15"/>
        <v>0</v>
      </c>
      <c r="AO51" s="375"/>
      <c r="AP51" s="375"/>
      <c r="AQ51" s="375"/>
      <c r="AR51" s="375"/>
      <c r="AS51" s="375"/>
      <c r="AT51" s="375"/>
      <c r="AU51" s="375"/>
      <c r="AV51" s="889"/>
      <c r="AW51" s="889"/>
      <c r="AX51" s="393"/>
      <c r="AY51" s="440"/>
      <c r="AZ51" s="284"/>
      <c r="BA51" s="284"/>
      <c r="BB51" s="284"/>
      <c r="BC51" s="350">
        <f t="shared" si="4"/>
        <v>0</v>
      </c>
      <c r="BD51" s="1019" t="e">
        <f t="shared" si="10"/>
        <v>#DIV/0!</v>
      </c>
      <c r="BE51" s="284"/>
      <c r="BF51" s="350">
        <f t="shared" si="5"/>
        <v>0</v>
      </c>
      <c r="BG51" s="375"/>
      <c r="BH51" s="375"/>
      <c r="BI51" s="375"/>
      <c r="BJ51" s="375"/>
      <c r="BK51" s="375"/>
      <c r="BL51" s="375"/>
      <c r="BM51" s="375"/>
      <c r="BN51" s="889"/>
      <c r="BO51" s="889"/>
      <c r="BP51" s="393"/>
      <c r="BQ51" s="440"/>
      <c r="BR51" s="284"/>
      <c r="BS51" s="284"/>
      <c r="BT51" s="284"/>
      <c r="BU51" s="350">
        <f t="shared" si="6"/>
        <v>0</v>
      </c>
      <c r="BV51" s="1019" t="e">
        <f t="shared" si="11"/>
        <v>#DIV/0!</v>
      </c>
      <c r="BW51" s="284"/>
      <c r="BX51" s="350">
        <f t="shared" si="7"/>
        <v>0</v>
      </c>
      <c r="BY51" s="375"/>
      <c r="BZ51" s="375"/>
      <c r="CA51" s="375"/>
      <c r="CB51" s="375"/>
      <c r="CC51" s="375"/>
      <c r="CD51" s="375"/>
      <c r="CE51" s="375"/>
      <c r="CF51" s="889"/>
      <c r="CG51" s="889"/>
      <c r="CH51" s="393"/>
    </row>
    <row r="52" spans="2:86" s="27" customFormat="1">
      <c r="B52" s="395"/>
      <c r="C52" s="286"/>
      <c r="D52" s="283"/>
      <c r="E52" s="280"/>
      <c r="F52" s="281"/>
      <c r="G52" s="281"/>
      <c r="H52" s="282"/>
      <c r="I52" s="283"/>
      <c r="J52" s="283"/>
      <c r="K52" s="283"/>
      <c r="L52" s="284"/>
      <c r="M52" s="284"/>
      <c r="N52" s="284"/>
      <c r="O52" s="881"/>
      <c r="P52" s="284"/>
      <c r="Q52" s="284"/>
      <c r="R52" s="284"/>
      <c r="S52" s="348">
        <f t="shared" si="12"/>
        <v>0</v>
      </c>
      <c r="T52" s="1019" t="e">
        <f t="shared" si="8"/>
        <v>#DIV/0!</v>
      </c>
      <c r="U52" s="284"/>
      <c r="V52" s="350">
        <f t="shared" si="13"/>
        <v>0</v>
      </c>
      <c r="W52" s="375"/>
      <c r="X52" s="375"/>
      <c r="Y52" s="375"/>
      <c r="Z52" s="375"/>
      <c r="AA52" s="375"/>
      <c r="AB52" s="375"/>
      <c r="AC52" s="375"/>
      <c r="AD52" s="889"/>
      <c r="AE52" s="889"/>
      <c r="AF52" s="393"/>
      <c r="AG52" s="440"/>
      <c r="AH52" s="284"/>
      <c r="AI52" s="284"/>
      <c r="AJ52" s="284"/>
      <c r="AK52" s="350">
        <f t="shared" si="14"/>
        <v>0</v>
      </c>
      <c r="AL52" s="1019" t="e">
        <f t="shared" si="9"/>
        <v>#DIV/0!</v>
      </c>
      <c r="AM52" s="284"/>
      <c r="AN52" s="350">
        <f t="shared" si="15"/>
        <v>0</v>
      </c>
      <c r="AO52" s="375"/>
      <c r="AP52" s="375"/>
      <c r="AQ52" s="375"/>
      <c r="AR52" s="375"/>
      <c r="AS52" s="375"/>
      <c r="AT52" s="375"/>
      <c r="AU52" s="375"/>
      <c r="AV52" s="889"/>
      <c r="AW52" s="889"/>
      <c r="AX52" s="393"/>
      <c r="AY52" s="440"/>
      <c r="AZ52" s="284"/>
      <c r="BA52" s="284"/>
      <c r="BB52" s="284"/>
      <c r="BC52" s="350">
        <f t="shared" si="4"/>
        <v>0</v>
      </c>
      <c r="BD52" s="1019" t="e">
        <f t="shared" si="10"/>
        <v>#DIV/0!</v>
      </c>
      <c r="BE52" s="284"/>
      <c r="BF52" s="350">
        <f t="shared" si="5"/>
        <v>0</v>
      </c>
      <c r="BG52" s="375"/>
      <c r="BH52" s="375"/>
      <c r="BI52" s="375"/>
      <c r="BJ52" s="375"/>
      <c r="BK52" s="375"/>
      <c r="BL52" s="375"/>
      <c r="BM52" s="375"/>
      <c r="BN52" s="889"/>
      <c r="BO52" s="889"/>
      <c r="BP52" s="393"/>
      <c r="BQ52" s="440"/>
      <c r="BR52" s="284"/>
      <c r="BS52" s="284"/>
      <c r="BT52" s="284"/>
      <c r="BU52" s="350">
        <f t="shared" si="6"/>
        <v>0</v>
      </c>
      <c r="BV52" s="1019" t="e">
        <f t="shared" si="11"/>
        <v>#DIV/0!</v>
      </c>
      <c r="BW52" s="284"/>
      <c r="BX52" s="350">
        <f t="shared" si="7"/>
        <v>0</v>
      </c>
      <c r="BY52" s="375"/>
      <c r="BZ52" s="375"/>
      <c r="CA52" s="375"/>
      <c r="CB52" s="375"/>
      <c r="CC52" s="375"/>
      <c r="CD52" s="375"/>
      <c r="CE52" s="375"/>
      <c r="CF52" s="889"/>
      <c r="CG52" s="889"/>
      <c r="CH52" s="393"/>
    </row>
    <row r="53" spans="2:86" s="27" customFormat="1">
      <c r="B53" s="395"/>
      <c r="C53" s="286"/>
      <c r="D53" s="283"/>
      <c r="E53" s="280"/>
      <c r="F53" s="281"/>
      <c r="G53" s="281"/>
      <c r="H53" s="282"/>
      <c r="I53" s="283"/>
      <c r="J53" s="283"/>
      <c r="K53" s="283"/>
      <c r="L53" s="284"/>
      <c r="M53" s="284"/>
      <c r="N53" s="284"/>
      <c r="O53" s="881"/>
      <c r="P53" s="284"/>
      <c r="Q53" s="284"/>
      <c r="R53" s="284"/>
      <c r="S53" s="348">
        <f t="shared" si="12"/>
        <v>0</v>
      </c>
      <c r="T53" s="1019" t="e">
        <f t="shared" si="8"/>
        <v>#DIV/0!</v>
      </c>
      <c r="U53" s="284"/>
      <c r="V53" s="350">
        <f t="shared" si="13"/>
        <v>0</v>
      </c>
      <c r="W53" s="375"/>
      <c r="X53" s="375"/>
      <c r="Y53" s="375"/>
      <c r="Z53" s="375"/>
      <c r="AA53" s="375"/>
      <c r="AB53" s="375"/>
      <c r="AC53" s="375"/>
      <c r="AD53" s="889"/>
      <c r="AE53" s="889"/>
      <c r="AF53" s="393"/>
      <c r="AG53" s="440"/>
      <c r="AH53" s="284"/>
      <c r="AI53" s="284"/>
      <c r="AJ53" s="284"/>
      <c r="AK53" s="350">
        <f t="shared" si="14"/>
        <v>0</v>
      </c>
      <c r="AL53" s="1019" t="e">
        <f t="shared" si="9"/>
        <v>#DIV/0!</v>
      </c>
      <c r="AM53" s="284"/>
      <c r="AN53" s="350">
        <f t="shared" si="15"/>
        <v>0</v>
      </c>
      <c r="AO53" s="375"/>
      <c r="AP53" s="375"/>
      <c r="AQ53" s="375"/>
      <c r="AR53" s="375"/>
      <c r="AS53" s="375"/>
      <c r="AT53" s="375"/>
      <c r="AU53" s="375"/>
      <c r="AV53" s="889"/>
      <c r="AW53" s="889"/>
      <c r="AX53" s="393"/>
      <c r="AY53" s="440"/>
      <c r="AZ53" s="284"/>
      <c r="BA53" s="284"/>
      <c r="BB53" s="284"/>
      <c r="BC53" s="350">
        <f t="shared" si="4"/>
        <v>0</v>
      </c>
      <c r="BD53" s="1019" t="e">
        <f t="shared" si="10"/>
        <v>#DIV/0!</v>
      </c>
      <c r="BE53" s="284"/>
      <c r="BF53" s="350">
        <f t="shared" si="5"/>
        <v>0</v>
      </c>
      <c r="BG53" s="375"/>
      <c r="BH53" s="375"/>
      <c r="BI53" s="375"/>
      <c r="BJ53" s="375"/>
      <c r="BK53" s="375"/>
      <c r="BL53" s="375"/>
      <c r="BM53" s="375"/>
      <c r="BN53" s="889"/>
      <c r="BO53" s="889"/>
      <c r="BP53" s="393"/>
      <c r="BQ53" s="440"/>
      <c r="BR53" s="284"/>
      <c r="BS53" s="284"/>
      <c r="BT53" s="284"/>
      <c r="BU53" s="350">
        <f t="shared" si="6"/>
        <v>0</v>
      </c>
      <c r="BV53" s="1019" t="e">
        <f t="shared" si="11"/>
        <v>#DIV/0!</v>
      </c>
      <c r="BW53" s="284"/>
      <c r="BX53" s="350">
        <f t="shared" si="7"/>
        <v>0</v>
      </c>
      <c r="BY53" s="375"/>
      <c r="BZ53" s="375"/>
      <c r="CA53" s="375"/>
      <c r="CB53" s="375"/>
      <c r="CC53" s="375"/>
      <c r="CD53" s="375"/>
      <c r="CE53" s="375"/>
      <c r="CF53" s="889"/>
      <c r="CG53" s="889"/>
      <c r="CH53" s="393"/>
    </row>
    <row r="54" spans="2:86" s="27" customFormat="1">
      <c r="B54" s="395"/>
      <c r="C54" s="286"/>
      <c r="D54" s="283"/>
      <c r="E54" s="280"/>
      <c r="F54" s="281"/>
      <c r="G54" s="281"/>
      <c r="H54" s="282"/>
      <c r="I54" s="283"/>
      <c r="J54" s="283"/>
      <c r="K54" s="283"/>
      <c r="L54" s="284"/>
      <c r="M54" s="284"/>
      <c r="N54" s="284"/>
      <c r="O54" s="881"/>
      <c r="P54" s="284"/>
      <c r="Q54" s="284"/>
      <c r="R54" s="284"/>
      <c r="S54" s="348">
        <f t="shared" si="12"/>
        <v>0</v>
      </c>
      <c r="T54" s="1019" t="e">
        <f t="shared" si="8"/>
        <v>#DIV/0!</v>
      </c>
      <c r="U54" s="284"/>
      <c r="V54" s="350">
        <f t="shared" si="13"/>
        <v>0</v>
      </c>
      <c r="W54" s="375"/>
      <c r="X54" s="375"/>
      <c r="Y54" s="375"/>
      <c r="Z54" s="375"/>
      <c r="AA54" s="375"/>
      <c r="AB54" s="375"/>
      <c r="AC54" s="375"/>
      <c r="AD54" s="889"/>
      <c r="AE54" s="889"/>
      <c r="AF54" s="393"/>
      <c r="AG54" s="440"/>
      <c r="AH54" s="284"/>
      <c r="AI54" s="284"/>
      <c r="AJ54" s="284"/>
      <c r="AK54" s="350">
        <f t="shared" si="14"/>
        <v>0</v>
      </c>
      <c r="AL54" s="1019" t="e">
        <f t="shared" si="9"/>
        <v>#DIV/0!</v>
      </c>
      <c r="AM54" s="284"/>
      <c r="AN54" s="350">
        <f t="shared" si="15"/>
        <v>0</v>
      </c>
      <c r="AO54" s="375"/>
      <c r="AP54" s="375"/>
      <c r="AQ54" s="375"/>
      <c r="AR54" s="375"/>
      <c r="AS54" s="375"/>
      <c r="AT54" s="375"/>
      <c r="AU54" s="375"/>
      <c r="AV54" s="889"/>
      <c r="AW54" s="889"/>
      <c r="AX54" s="393"/>
      <c r="AY54" s="440"/>
      <c r="AZ54" s="284"/>
      <c r="BA54" s="284"/>
      <c r="BB54" s="284"/>
      <c r="BC54" s="350">
        <f t="shared" si="4"/>
        <v>0</v>
      </c>
      <c r="BD54" s="1019" t="e">
        <f t="shared" si="10"/>
        <v>#DIV/0!</v>
      </c>
      <c r="BE54" s="284"/>
      <c r="BF54" s="350">
        <f t="shared" si="5"/>
        <v>0</v>
      </c>
      <c r="BG54" s="375"/>
      <c r="BH54" s="375"/>
      <c r="BI54" s="375"/>
      <c r="BJ54" s="375"/>
      <c r="BK54" s="375"/>
      <c r="BL54" s="375"/>
      <c r="BM54" s="375"/>
      <c r="BN54" s="889"/>
      <c r="BO54" s="889"/>
      <c r="BP54" s="393"/>
      <c r="BQ54" s="440"/>
      <c r="BR54" s="284"/>
      <c r="BS54" s="284"/>
      <c r="BT54" s="284"/>
      <c r="BU54" s="350">
        <f t="shared" si="6"/>
        <v>0</v>
      </c>
      <c r="BV54" s="1019" t="e">
        <f t="shared" si="11"/>
        <v>#DIV/0!</v>
      </c>
      <c r="BW54" s="284"/>
      <c r="BX54" s="350">
        <f t="shared" si="7"/>
        <v>0</v>
      </c>
      <c r="BY54" s="375"/>
      <c r="BZ54" s="375"/>
      <c r="CA54" s="375"/>
      <c r="CB54" s="375"/>
      <c r="CC54" s="375"/>
      <c r="CD54" s="375"/>
      <c r="CE54" s="375"/>
      <c r="CF54" s="889"/>
      <c r="CG54" s="889"/>
      <c r="CH54" s="393"/>
    </row>
    <row r="55" spans="2:86" s="27" customFormat="1">
      <c r="B55" s="395"/>
      <c r="C55" s="286"/>
      <c r="D55" s="283"/>
      <c r="E55" s="280"/>
      <c r="F55" s="281"/>
      <c r="G55" s="281"/>
      <c r="H55" s="282"/>
      <c r="I55" s="283"/>
      <c r="J55" s="283"/>
      <c r="K55" s="283"/>
      <c r="L55" s="284"/>
      <c r="M55" s="284"/>
      <c r="N55" s="284"/>
      <c r="O55" s="881"/>
      <c r="P55" s="284"/>
      <c r="Q55" s="284"/>
      <c r="R55" s="284"/>
      <c r="S55" s="348">
        <f t="shared" si="12"/>
        <v>0</v>
      </c>
      <c r="T55" s="1019" t="e">
        <f t="shared" si="8"/>
        <v>#DIV/0!</v>
      </c>
      <c r="U55" s="284"/>
      <c r="V55" s="350">
        <f t="shared" si="13"/>
        <v>0</v>
      </c>
      <c r="W55" s="375"/>
      <c r="X55" s="375"/>
      <c r="Y55" s="375"/>
      <c r="Z55" s="375"/>
      <c r="AA55" s="375"/>
      <c r="AB55" s="375"/>
      <c r="AC55" s="375"/>
      <c r="AD55" s="889"/>
      <c r="AE55" s="889"/>
      <c r="AF55" s="393"/>
      <c r="AG55" s="440"/>
      <c r="AH55" s="284"/>
      <c r="AI55" s="284"/>
      <c r="AJ55" s="284"/>
      <c r="AK55" s="350">
        <f t="shared" si="14"/>
        <v>0</v>
      </c>
      <c r="AL55" s="1019" t="e">
        <f t="shared" si="9"/>
        <v>#DIV/0!</v>
      </c>
      <c r="AM55" s="284"/>
      <c r="AN55" s="350">
        <f t="shared" si="15"/>
        <v>0</v>
      </c>
      <c r="AO55" s="375"/>
      <c r="AP55" s="375"/>
      <c r="AQ55" s="375"/>
      <c r="AR55" s="375"/>
      <c r="AS55" s="375"/>
      <c r="AT55" s="375"/>
      <c r="AU55" s="375"/>
      <c r="AV55" s="889"/>
      <c r="AW55" s="889"/>
      <c r="AX55" s="393"/>
      <c r="AY55" s="440"/>
      <c r="AZ55" s="284"/>
      <c r="BA55" s="284"/>
      <c r="BB55" s="284"/>
      <c r="BC55" s="350">
        <f t="shared" si="4"/>
        <v>0</v>
      </c>
      <c r="BD55" s="1019" t="e">
        <f t="shared" si="10"/>
        <v>#DIV/0!</v>
      </c>
      <c r="BE55" s="284"/>
      <c r="BF55" s="350">
        <f t="shared" si="5"/>
        <v>0</v>
      </c>
      <c r="BG55" s="375"/>
      <c r="BH55" s="375"/>
      <c r="BI55" s="375"/>
      <c r="BJ55" s="375"/>
      <c r="BK55" s="375"/>
      <c r="BL55" s="375"/>
      <c r="BM55" s="375"/>
      <c r="BN55" s="889"/>
      <c r="BO55" s="889"/>
      <c r="BP55" s="393"/>
      <c r="BQ55" s="440"/>
      <c r="BR55" s="284"/>
      <c r="BS55" s="284"/>
      <c r="BT55" s="284"/>
      <c r="BU55" s="350">
        <f t="shared" si="6"/>
        <v>0</v>
      </c>
      <c r="BV55" s="1019" t="e">
        <f t="shared" si="11"/>
        <v>#DIV/0!</v>
      </c>
      <c r="BW55" s="284"/>
      <c r="BX55" s="350">
        <f t="shared" si="7"/>
        <v>0</v>
      </c>
      <c r="BY55" s="375"/>
      <c r="BZ55" s="375"/>
      <c r="CA55" s="375"/>
      <c r="CB55" s="375"/>
      <c r="CC55" s="375"/>
      <c r="CD55" s="375"/>
      <c r="CE55" s="375"/>
      <c r="CF55" s="889"/>
      <c r="CG55" s="889"/>
      <c r="CH55" s="393"/>
    </row>
    <row r="56" spans="2:86" s="27" customFormat="1">
      <c r="B56" s="395"/>
      <c r="C56" s="286"/>
      <c r="D56" s="283"/>
      <c r="E56" s="280"/>
      <c r="F56" s="281"/>
      <c r="G56" s="281"/>
      <c r="H56" s="282"/>
      <c r="I56" s="283"/>
      <c r="J56" s="283"/>
      <c r="K56" s="283"/>
      <c r="L56" s="284"/>
      <c r="M56" s="284"/>
      <c r="N56" s="284"/>
      <c r="O56" s="881"/>
      <c r="P56" s="284"/>
      <c r="Q56" s="284"/>
      <c r="R56" s="284"/>
      <c r="S56" s="348">
        <f t="shared" si="12"/>
        <v>0</v>
      </c>
      <c r="T56" s="1019" t="e">
        <f t="shared" si="8"/>
        <v>#DIV/0!</v>
      </c>
      <c r="U56" s="284"/>
      <c r="V56" s="350">
        <f t="shared" si="13"/>
        <v>0</v>
      </c>
      <c r="W56" s="375"/>
      <c r="X56" s="375"/>
      <c r="Y56" s="375"/>
      <c r="Z56" s="375"/>
      <c r="AA56" s="375"/>
      <c r="AB56" s="375"/>
      <c r="AC56" s="375"/>
      <c r="AD56" s="889"/>
      <c r="AE56" s="889"/>
      <c r="AF56" s="393"/>
      <c r="AG56" s="440"/>
      <c r="AH56" s="284"/>
      <c r="AI56" s="284"/>
      <c r="AJ56" s="284"/>
      <c r="AK56" s="350">
        <f t="shared" si="14"/>
        <v>0</v>
      </c>
      <c r="AL56" s="1019" t="e">
        <f t="shared" si="9"/>
        <v>#DIV/0!</v>
      </c>
      <c r="AM56" s="284"/>
      <c r="AN56" s="350">
        <f t="shared" si="15"/>
        <v>0</v>
      </c>
      <c r="AO56" s="375"/>
      <c r="AP56" s="375"/>
      <c r="AQ56" s="375"/>
      <c r="AR56" s="375"/>
      <c r="AS56" s="375"/>
      <c r="AT56" s="375"/>
      <c r="AU56" s="375"/>
      <c r="AV56" s="889"/>
      <c r="AW56" s="889"/>
      <c r="AX56" s="393"/>
      <c r="AY56" s="440"/>
      <c r="AZ56" s="284"/>
      <c r="BA56" s="284"/>
      <c r="BB56" s="284"/>
      <c r="BC56" s="350">
        <f t="shared" si="4"/>
        <v>0</v>
      </c>
      <c r="BD56" s="1019" t="e">
        <f t="shared" si="10"/>
        <v>#DIV/0!</v>
      </c>
      <c r="BE56" s="284"/>
      <c r="BF56" s="350">
        <f t="shared" si="5"/>
        <v>0</v>
      </c>
      <c r="BG56" s="375"/>
      <c r="BH56" s="375"/>
      <c r="BI56" s="375"/>
      <c r="BJ56" s="375"/>
      <c r="BK56" s="375"/>
      <c r="BL56" s="375"/>
      <c r="BM56" s="375"/>
      <c r="BN56" s="889"/>
      <c r="BO56" s="889"/>
      <c r="BP56" s="393"/>
      <c r="BQ56" s="440"/>
      <c r="BR56" s="284"/>
      <c r="BS56" s="284"/>
      <c r="BT56" s="284"/>
      <c r="BU56" s="350">
        <f t="shared" si="6"/>
        <v>0</v>
      </c>
      <c r="BV56" s="1019" t="e">
        <f t="shared" si="11"/>
        <v>#DIV/0!</v>
      </c>
      <c r="BW56" s="284"/>
      <c r="BX56" s="350">
        <f t="shared" si="7"/>
        <v>0</v>
      </c>
      <c r="BY56" s="375"/>
      <c r="BZ56" s="375"/>
      <c r="CA56" s="375"/>
      <c r="CB56" s="375"/>
      <c r="CC56" s="375"/>
      <c r="CD56" s="375"/>
      <c r="CE56" s="375"/>
      <c r="CF56" s="889"/>
      <c r="CG56" s="889"/>
      <c r="CH56" s="393"/>
    </row>
    <row r="57" spans="2:86" s="27" customFormat="1">
      <c r="B57" s="395"/>
      <c r="C57" s="286"/>
      <c r="D57" s="283"/>
      <c r="E57" s="280"/>
      <c r="F57" s="281"/>
      <c r="G57" s="281"/>
      <c r="H57" s="282"/>
      <c r="I57" s="283"/>
      <c r="J57" s="283"/>
      <c r="K57" s="283"/>
      <c r="L57" s="284"/>
      <c r="M57" s="284"/>
      <c r="N57" s="284"/>
      <c r="O57" s="881"/>
      <c r="P57" s="284"/>
      <c r="Q57" s="284"/>
      <c r="R57" s="284"/>
      <c r="S57" s="348">
        <f t="shared" si="12"/>
        <v>0</v>
      </c>
      <c r="T57" s="1019" t="e">
        <f t="shared" si="8"/>
        <v>#DIV/0!</v>
      </c>
      <c r="U57" s="284"/>
      <c r="V57" s="350">
        <f t="shared" si="13"/>
        <v>0</v>
      </c>
      <c r="W57" s="375"/>
      <c r="X57" s="375"/>
      <c r="Y57" s="375"/>
      <c r="Z57" s="375"/>
      <c r="AA57" s="375"/>
      <c r="AB57" s="375"/>
      <c r="AC57" s="375"/>
      <c r="AD57" s="889"/>
      <c r="AE57" s="889"/>
      <c r="AF57" s="393"/>
      <c r="AG57" s="440"/>
      <c r="AH57" s="284"/>
      <c r="AI57" s="284"/>
      <c r="AJ57" s="284"/>
      <c r="AK57" s="350">
        <f t="shared" si="14"/>
        <v>0</v>
      </c>
      <c r="AL57" s="1019" t="e">
        <f t="shared" si="9"/>
        <v>#DIV/0!</v>
      </c>
      <c r="AM57" s="284"/>
      <c r="AN57" s="350">
        <f t="shared" si="15"/>
        <v>0</v>
      </c>
      <c r="AO57" s="375"/>
      <c r="AP57" s="375"/>
      <c r="AQ57" s="375"/>
      <c r="AR57" s="375"/>
      <c r="AS57" s="375"/>
      <c r="AT57" s="375"/>
      <c r="AU57" s="375"/>
      <c r="AV57" s="889"/>
      <c r="AW57" s="889"/>
      <c r="AX57" s="393"/>
      <c r="AY57" s="440"/>
      <c r="AZ57" s="284"/>
      <c r="BA57" s="284"/>
      <c r="BB57" s="284"/>
      <c r="BC57" s="350">
        <f t="shared" si="4"/>
        <v>0</v>
      </c>
      <c r="BD57" s="1019" t="e">
        <f t="shared" si="10"/>
        <v>#DIV/0!</v>
      </c>
      <c r="BE57" s="284"/>
      <c r="BF57" s="350">
        <f t="shared" si="5"/>
        <v>0</v>
      </c>
      <c r="BG57" s="375"/>
      <c r="BH57" s="375"/>
      <c r="BI57" s="375"/>
      <c r="BJ57" s="375"/>
      <c r="BK57" s="375"/>
      <c r="BL57" s="375"/>
      <c r="BM57" s="375"/>
      <c r="BN57" s="889"/>
      <c r="BO57" s="889"/>
      <c r="BP57" s="393"/>
      <c r="BQ57" s="440"/>
      <c r="BR57" s="284"/>
      <c r="BS57" s="284"/>
      <c r="BT57" s="284"/>
      <c r="BU57" s="350">
        <f t="shared" si="6"/>
        <v>0</v>
      </c>
      <c r="BV57" s="1019" t="e">
        <f t="shared" si="11"/>
        <v>#DIV/0!</v>
      </c>
      <c r="BW57" s="284"/>
      <c r="BX57" s="350">
        <f t="shared" si="7"/>
        <v>0</v>
      </c>
      <c r="BY57" s="375"/>
      <c r="BZ57" s="375"/>
      <c r="CA57" s="375"/>
      <c r="CB57" s="375"/>
      <c r="CC57" s="375"/>
      <c r="CD57" s="375"/>
      <c r="CE57" s="375"/>
      <c r="CF57" s="889"/>
      <c r="CG57" s="889"/>
      <c r="CH57" s="393"/>
    </row>
    <row r="58" spans="2:86" s="27" customFormat="1">
      <c r="B58" s="392"/>
      <c r="C58" s="279"/>
      <c r="D58" s="280"/>
      <c r="E58" s="280"/>
      <c r="F58" s="281"/>
      <c r="G58" s="281"/>
      <c r="H58" s="282"/>
      <c r="I58" s="280"/>
      <c r="J58" s="280"/>
      <c r="K58" s="280"/>
      <c r="L58" s="284"/>
      <c r="M58" s="284"/>
      <c r="N58" s="284"/>
      <c r="O58" s="882"/>
      <c r="P58" s="285"/>
      <c r="Q58" s="285"/>
      <c r="R58" s="285"/>
      <c r="S58" s="349">
        <f t="shared" si="12"/>
        <v>0</v>
      </c>
      <c r="T58" s="1019" t="e">
        <f t="shared" si="8"/>
        <v>#DIV/0!</v>
      </c>
      <c r="U58" s="285"/>
      <c r="V58" s="350">
        <f t="shared" si="13"/>
        <v>0</v>
      </c>
      <c r="W58" s="376"/>
      <c r="X58" s="376"/>
      <c r="Y58" s="376"/>
      <c r="Z58" s="376"/>
      <c r="AA58" s="376"/>
      <c r="AB58" s="376"/>
      <c r="AC58" s="376"/>
      <c r="AD58" s="890"/>
      <c r="AE58" s="890"/>
      <c r="AF58" s="394"/>
      <c r="AG58" s="441"/>
      <c r="AH58" s="285"/>
      <c r="AI58" s="285"/>
      <c r="AJ58" s="285"/>
      <c r="AK58" s="350">
        <f t="shared" si="14"/>
        <v>0</v>
      </c>
      <c r="AL58" s="1019" t="e">
        <f t="shared" si="9"/>
        <v>#DIV/0!</v>
      </c>
      <c r="AM58" s="285"/>
      <c r="AN58" s="350">
        <f t="shared" si="15"/>
        <v>0</v>
      </c>
      <c r="AO58" s="376"/>
      <c r="AP58" s="376"/>
      <c r="AQ58" s="376"/>
      <c r="AR58" s="376"/>
      <c r="AS58" s="376"/>
      <c r="AT58" s="376"/>
      <c r="AU58" s="376"/>
      <c r="AV58" s="890"/>
      <c r="AW58" s="890"/>
      <c r="AX58" s="394"/>
      <c r="AY58" s="441"/>
      <c r="AZ58" s="285"/>
      <c r="BA58" s="285"/>
      <c r="BB58" s="285"/>
      <c r="BC58" s="350">
        <f t="shared" si="4"/>
        <v>0</v>
      </c>
      <c r="BD58" s="1019" t="e">
        <f t="shared" si="10"/>
        <v>#DIV/0!</v>
      </c>
      <c r="BE58" s="285"/>
      <c r="BF58" s="350">
        <f t="shared" si="5"/>
        <v>0</v>
      </c>
      <c r="BG58" s="376"/>
      <c r="BH58" s="376"/>
      <c r="BI58" s="376"/>
      <c r="BJ58" s="376"/>
      <c r="BK58" s="376"/>
      <c r="BL58" s="376"/>
      <c r="BM58" s="376"/>
      <c r="BN58" s="890"/>
      <c r="BO58" s="890"/>
      <c r="BP58" s="394"/>
      <c r="BQ58" s="441"/>
      <c r="BR58" s="285"/>
      <c r="BS58" s="285"/>
      <c r="BT58" s="285"/>
      <c r="BU58" s="350">
        <f t="shared" si="6"/>
        <v>0</v>
      </c>
      <c r="BV58" s="1019" t="e">
        <f t="shared" si="11"/>
        <v>#DIV/0!</v>
      </c>
      <c r="BW58" s="285"/>
      <c r="BX58" s="350">
        <f t="shared" si="7"/>
        <v>0</v>
      </c>
      <c r="BY58" s="376"/>
      <c r="BZ58" s="376"/>
      <c r="CA58" s="376"/>
      <c r="CB58" s="376"/>
      <c r="CC58" s="376"/>
      <c r="CD58" s="376"/>
      <c r="CE58" s="376"/>
      <c r="CF58" s="890"/>
      <c r="CG58" s="890"/>
      <c r="CH58" s="394"/>
    </row>
    <row r="59" spans="2:86" s="27" customFormat="1">
      <c r="B59" s="395"/>
      <c r="C59" s="286"/>
      <c r="D59" s="283"/>
      <c r="E59" s="280"/>
      <c r="F59" s="281"/>
      <c r="G59" s="281"/>
      <c r="H59" s="282"/>
      <c r="I59" s="283"/>
      <c r="J59" s="283"/>
      <c r="K59" s="283"/>
      <c r="L59" s="284"/>
      <c r="M59" s="284"/>
      <c r="N59" s="284"/>
      <c r="O59" s="881"/>
      <c r="P59" s="284"/>
      <c r="Q59" s="284"/>
      <c r="R59" s="284"/>
      <c r="S59" s="348">
        <f t="shared" si="12"/>
        <v>0</v>
      </c>
      <c r="T59" s="1019" t="e">
        <f t="shared" si="8"/>
        <v>#DIV/0!</v>
      </c>
      <c r="U59" s="284"/>
      <c r="V59" s="350">
        <f t="shared" si="13"/>
        <v>0</v>
      </c>
      <c r="W59" s="375"/>
      <c r="X59" s="375"/>
      <c r="Y59" s="375"/>
      <c r="Z59" s="375"/>
      <c r="AA59" s="375"/>
      <c r="AB59" s="375"/>
      <c r="AC59" s="375"/>
      <c r="AD59" s="889"/>
      <c r="AE59" s="889"/>
      <c r="AF59" s="393"/>
      <c r="AG59" s="440"/>
      <c r="AH59" s="284"/>
      <c r="AI59" s="284"/>
      <c r="AJ59" s="284"/>
      <c r="AK59" s="350">
        <f t="shared" si="14"/>
        <v>0</v>
      </c>
      <c r="AL59" s="1019" t="e">
        <f t="shared" si="9"/>
        <v>#DIV/0!</v>
      </c>
      <c r="AM59" s="284"/>
      <c r="AN59" s="350">
        <f t="shared" si="15"/>
        <v>0</v>
      </c>
      <c r="AO59" s="375"/>
      <c r="AP59" s="375"/>
      <c r="AQ59" s="375"/>
      <c r="AR59" s="375"/>
      <c r="AS59" s="375"/>
      <c r="AT59" s="375"/>
      <c r="AU59" s="375"/>
      <c r="AV59" s="889"/>
      <c r="AW59" s="889"/>
      <c r="AX59" s="393"/>
      <c r="AY59" s="440"/>
      <c r="AZ59" s="284"/>
      <c r="BA59" s="284"/>
      <c r="BB59" s="284"/>
      <c r="BC59" s="350">
        <f t="shared" si="4"/>
        <v>0</v>
      </c>
      <c r="BD59" s="1019" t="e">
        <f t="shared" si="10"/>
        <v>#DIV/0!</v>
      </c>
      <c r="BE59" s="284"/>
      <c r="BF59" s="350">
        <f t="shared" si="5"/>
        <v>0</v>
      </c>
      <c r="BG59" s="375"/>
      <c r="BH59" s="375"/>
      <c r="BI59" s="375"/>
      <c r="BJ59" s="375"/>
      <c r="BK59" s="375"/>
      <c r="BL59" s="375"/>
      <c r="BM59" s="375"/>
      <c r="BN59" s="889"/>
      <c r="BO59" s="889"/>
      <c r="BP59" s="393"/>
      <c r="BQ59" s="440"/>
      <c r="BR59" s="284"/>
      <c r="BS59" s="284"/>
      <c r="BT59" s="284"/>
      <c r="BU59" s="350">
        <f t="shared" si="6"/>
        <v>0</v>
      </c>
      <c r="BV59" s="1019" t="e">
        <f t="shared" si="11"/>
        <v>#DIV/0!</v>
      </c>
      <c r="BW59" s="284"/>
      <c r="BX59" s="350">
        <f t="shared" si="7"/>
        <v>0</v>
      </c>
      <c r="BY59" s="375"/>
      <c r="BZ59" s="375"/>
      <c r="CA59" s="375"/>
      <c r="CB59" s="375"/>
      <c r="CC59" s="375"/>
      <c r="CD59" s="375"/>
      <c r="CE59" s="375"/>
      <c r="CF59" s="889"/>
      <c r="CG59" s="889"/>
      <c r="CH59" s="393"/>
    </row>
    <row r="60" spans="2:86" s="27" customFormat="1">
      <c r="B60" s="392"/>
      <c r="C60" s="279"/>
      <c r="D60" s="280"/>
      <c r="E60" s="280"/>
      <c r="F60" s="281"/>
      <c r="G60" s="281"/>
      <c r="H60" s="282"/>
      <c r="I60" s="280"/>
      <c r="J60" s="280"/>
      <c r="K60" s="280"/>
      <c r="L60" s="284"/>
      <c r="M60" s="284"/>
      <c r="N60" s="284"/>
      <c r="O60" s="882"/>
      <c r="P60" s="285"/>
      <c r="Q60" s="285"/>
      <c r="R60" s="285"/>
      <c r="S60" s="349">
        <f t="shared" si="12"/>
        <v>0</v>
      </c>
      <c r="T60" s="1019" t="e">
        <f t="shared" si="8"/>
        <v>#DIV/0!</v>
      </c>
      <c r="U60" s="285"/>
      <c r="V60" s="350">
        <f t="shared" si="13"/>
        <v>0</v>
      </c>
      <c r="W60" s="376"/>
      <c r="X60" s="376"/>
      <c r="Y60" s="376"/>
      <c r="Z60" s="376"/>
      <c r="AA60" s="376"/>
      <c r="AB60" s="376"/>
      <c r="AC60" s="376"/>
      <c r="AD60" s="890"/>
      <c r="AE60" s="890"/>
      <c r="AF60" s="394"/>
      <c r="AG60" s="441"/>
      <c r="AH60" s="285"/>
      <c r="AI60" s="285"/>
      <c r="AJ60" s="285"/>
      <c r="AK60" s="350">
        <f t="shared" si="14"/>
        <v>0</v>
      </c>
      <c r="AL60" s="1019" t="e">
        <f t="shared" si="9"/>
        <v>#DIV/0!</v>
      </c>
      <c r="AM60" s="285"/>
      <c r="AN60" s="350">
        <f t="shared" si="15"/>
        <v>0</v>
      </c>
      <c r="AO60" s="376"/>
      <c r="AP60" s="376"/>
      <c r="AQ60" s="376"/>
      <c r="AR60" s="376"/>
      <c r="AS60" s="376"/>
      <c r="AT60" s="376"/>
      <c r="AU60" s="376"/>
      <c r="AV60" s="890"/>
      <c r="AW60" s="890"/>
      <c r="AX60" s="394"/>
      <c r="AY60" s="441"/>
      <c r="AZ60" s="285"/>
      <c r="BA60" s="285"/>
      <c r="BB60" s="285"/>
      <c r="BC60" s="350">
        <f t="shared" si="4"/>
        <v>0</v>
      </c>
      <c r="BD60" s="1019" t="e">
        <f t="shared" si="10"/>
        <v>#DIV/0!</v>
      </c>
      <c r="BE60" s="285"/>
      <c r="BF60" s="350">
        <f t="shared" si="5"/>
        <v>0</v>
      </c>
      <c r="BG60" s="376"/>
      <c r="BH60" s="376"/>
      <c r="BI60" s="376"/>
      <c r="BJ60" s="376"/>
      <c r="BK60" s="376"/>
      <c r="BL60" s="376"/>
      <c r="BM60" s="376"/>
      <c r="BN60" s="890"/>
      <c r="BO60" s="890"/>
      <c r="BP60" s="394"/>
      <c r="BQ60" s="441"/>
      <c r="BR60" s="285"/>
      <c r="BS60" s="285"/>
      <c r="BT60" s="285"/>
      <c r="BU60" s="350">
        <f t="shared" si="6"/>
        <v>0</v>
      </c>
      <c r="BV60" s="1019" t="e">
        <f t="shared" si="11"/>
        <v>#DIV/0!</v>
      </c>
      <c r="BW60" s="285"/>
      <c r="BX60" s="350">
        <f t="shared" si="7"/>
        <v>0</v>
      </c>
      <c r="BY60" s="376"/>
      <c r="BZ60" s="376"/>
      <c r="CA60" s="376"/>
      <c r="CB60" s="376"/>
      <c r="CC60" s="376"/>
      <c r="CD60" s="376"/>
      <c r="CE60" s="376"/>
      <c r="CF60" s="890"/>
      <c r="CG60" s="890"/>
      <c r="CH60" s="394"/>
    </row>
    <row r="61" spans="2:86" s="27" customFormat="1">
      <c r="B61" s="395"/>
      <c r="C61" s="286"/>
      <c r="D61" s="283"/>
      <c r="E61" s="280"/>
      <c r="F61" s="281"/>
      <c r="G61" s="281"/>
      <c r="H61" s="282"/>
      <c r="I61" s="283"/>
      <c r="J61" s="283"/>
      <c r="K61" s="283"/>
      <c r="L61" s="284"/>
      <c r="M61" s="284"/>
      <c r="N61" s="284"/>
      <c r="O61" s="881"/>
      <c r="P61" s="284"/>
      <c r="Q61" s="284"/>
      <c r="R61" s="284"/>
      <c r="S61" s="348">
        <f t="shared" si="12"/>
        <v>0</v>
      </c>
      <c r="T61" s="1019" t="e">
        <f t="shared" si="8"/>
        <v>#DIV/0!</v>
      </c>
      <c r="U61" s="284"/>
      <c r="V61" s="350">
        <f t="shared" si="13"/>
        <v>0</v>
      </c>
      <c r="W61" s="375"/>
      <c r="X61" s="375"/>
      <c r="Y61" s="375"/>
      <c r="Z61" s="375"/>
      <c r="AA61" s="375"/>
      <c r="AB61" s="375"/>
      <c r="AC61" s="375"/>
      <c r="AD61" s="889"/>
      <c r="AE61" s="889"/>
      <c r="AF61" s="393"/>
      <c r="AG61" s="440"/>
      <c r="AH61" s="284"/>
      <c r="AI61" s="284"/>
      <c r="AJ61" s="284"/>
      <c r="AK61" s="350">
        <f t="shared" si="14"/>
        <v>0</v>
      </c>
      <c r="AL61" s="1019" t="e">
        <f t="shared" si="9"/>
        <v>#DIV/0!</v>
      </c>
      <c r="AM61" s="284"/>
      <c r="AN61" s="350">
        <f t="shared" si="15"/>
        <v>0</v>
      </c>
      <c r="AO61" s="375"/>
      <c r="AP61" s="375"/>
      <c r="AQ61" s="375"/>
      <c r="AR61" s="375"/>
      <c r="AS61" s="375"/>
      <c r="AT61" s="375"/>
      <c r="AU61" s="375"/>
      <c r="AV61" s="889"/>
      <c r="AW61" s="889"/>
      <c r="AX61" s="393"/>
      <c r="AY61" s="440"/>
      <c r="AZ61" s="284"/>
      <c r="BA61" s="284"/>
      <c r="BB61" s="284"/>
      <c r="BC61" s="350">
        <f t="shared" si="4"/>
        <v>0</v>
      </c>
      <c r="BD61" s="1019" t="e">
        <f t="shared" si="10"/>
        <v>#DIV/0!</v>
      </c>
      <c r="BE61" s="284"/>
      <c r="BF61" s="350">
        <f t="shared" si="5"/>
        <v>0</v>
      </c>
      <c r="BG61" s="375"/>
      <c r="BH61" s="375"/>
      <c r="BI61" s="375"/>
      <c r="BJ61" s="375"/>
      <c r="BK61" s="375"/>
      <c r="BL61" s="375"/>
      <c r="BM61" s="375"/>
      <c r="BN61" s="889"/>
      <c r="BO61" s="889"/>
      <c r="BP61" s="393"/>
      <c r="BQ61" s="440"/>
      <c r="BR61" s="284"/>
      <c r="BS61" s="284"/>
      <c r="BT61" s="284"/>
      <c r="BU61" s="350">
        <f t="shared" si="6"/>
        <v>0</v>
      </c>
      <c r="BV61" s="1019" t="e">
        <f t="shared" si="11"/>
        <v>#DIV/0!</v>
      </c>
      <c r="BW61" s="284"/>
      <c r="BX61" s="350">
        <f t="shared" si="7"/>
        <v>0</v>
      </c>
      <c r="BY61" s="375"/>
      <c r="BZ61" s="375"/>
      <c r="CA61" s="375"/>
      <c r="CB61" s="375"/>
      <c r="CC61" s="375"/>
      <c r="CD61" s="375"/>
      <c r="CE61" s="375"/>
      <c r="CF61" s="889"/>
      <c r="CG61" s="889"/>
      <c r="CH61" s="393"/>
    </row>
    <row r="62" spans="2:86" s="27" customFormat="1">
      <c r="B62" s="395"/>
      <c r="C62" s="286"/>
      <c r="D62" s="283"/>
      <c r="E62" s="280"/>
      <c r="F62" s="281"/>
      <c r="G62" s="281"/>
      <c r="H62" s="282"/>
      <c r="I62" s="283"/>
      <c r="J62" s="283"/>
      <c r="K62" s="283"/>
      <c r="L62" s="284"/>
      <c r="M62" s="284"/>
      <c r="N62" s="284"/>
      <c r="O62" s="882"/>
      <c r="P62" s="285"/>
      <c r="Q62" s="285"/>
      <c r="R62" s="285"/>
      <c r="S62" s="349">
        <f t="shared" si="12"/>
        <v>0</v>
      </c>
      <c r="T62" s="1019" t="e">
        <f t="shared" si="8"/>
        <v>#DIV/0!</v>
      </c>
      <c r="U62" s="284"/>
      <c r="V62" s="350">
        <f t="shared" si="13"/>
        <v>0</v>
      </c>
      <c r="W62" s="376"/>
      <c r="X62" s="376"/>
      <c r="Y62" s="376"/>
      <c r="Z62" s="376"/>
      <c r="AA62" s="376"/>
      <c r="AB62" s="376"/>
      <c r="AC62" s="376"/>
      <c r="AD62" s="890"/>
      <c r="AE62" s="890"/>
      <c r="AF62" s="394"/>
      <c r="AG62" s="441"/>
      <c r="AH62" s="285"/>
      <c r="AI62" s="285"/>
      <c r="AJ62" s="285"/>
      <c r="AK62" s="350">
        <f t="shared" si="14"/>
        <v>0</v>
      </c>
      <c r="AL62" s="1019" t="e">
        <f t="shared" si="9"/>
        <v>#DIV/0!</v>
      </c>
      <c r="AM62" s="284"/>
      <c r="AN62" s="350">
        <f t="shared" si="15"/>
        <v>0</v>
      </c>
      <c r="AO62" s="376"/>
      <c r="AP62" s="376"/>
      <c r="AQ62" s="376"/>
      <c r="AR62" s="376"/>
      <c r="AS62" s="376"/>
      <c r="AT62" s="376"/>
      <c r="AU62" s="376"/>
      <c r="AV62" s="890"/>
      <c r="AW62" s="890"/>
      <c r="AX62" s="394"/>
      <c r="AY62" s="441"/>
      <c r="AZ62" s="285"/>
      <c r="BA62" s="285"/>
      <c r="BB62" s="285"/>
      <c r="BC62" s="350">
        <f t="shared" si="4"/>
        <v>0</v>
      </c>
      <c r="BD62" s="1019" t="e">
        <f t="shared" si="10"/>
        <v>#DIV/0!</v>
      </c>
      <c r="BE62" s="284"/>
      <c r="BF62" s="350">
        <f t="shared" si="5"/>
        <v>0</v>
      </c>
      <c r="BG62" s="376"/>
      <c r="BH62" s="376"/>
      <c r="BI62" s="376"/>
      <c r="BJ62" s="376"/>
      <c r="BK62" s="376"/>
      <c r="BL62" s="376"/>
      <c r="BM62" s="376"/>
      <c r="BN62" s="890"/>
      <c r="BO62" s="890"/>
      <c r="BP62" s="394"/>
      <c r="BQ62" s="441"/>
      <c r="BR62" s="285"/>
      <c r="BS62" s="285"/>
      <c r="BT62" s="285"/>
      <c r="BU62" s="350">
        <f t="shared" si="6"/>
        <v>0</v>
      </c>
      <c r="BV62" s="1019" t="e">
        <f t="shared" si="11"/>
        <v>#DIV/0!</v>
      </c>
      <c r="BW62" s="284"/>
      <c r="BX62" s="350">
        <f t="shared" si="7"/>
        <v>0</v>
      </c>
      <c r="BY62" s="376"/>
      <c r="BZ62" s="376"/>
      <c r="CA62" s="376"/>
      <c r="CB62" s="376"/>
      <c r="CC62" s="376"/>
      <c r="CD62" s="376"/>
      <c r="CE62" s="376"/>
      <c r="CF62" s="890"/>
      <c r="CG62" s="890"/>
      <c r="CH62" s="394"/>
    </row>
    <row r="63" spans="2:86" s="27" customFormat="1">
      <c r="B63" s="397"/>
      <c r="C63" s="292"/>
      <c r="D63" s="288"/>
      <c r="E63" s="280"/>
      <c r="F63" s="281"/>
      <c r="G63" s="281"/>
      <c r="H63" s="282"/>
      <c r="I63" s="288"/>
      <c r="J63" s="288"/>
      <c r="K63" s="288"/>
      <c r="L63" s="284"/>
      <c r="M63" s="284"/>
      <c r="N63" s="284"/>
      <c r="O63" s="881"/>
      <c r="P63" s="284"/>
      <c r="Q63" s="284"/>
      <c r="R63" s="284"/>
      <c r="S63" s="348">
        <f t="shared" si="12"/>
        <v>0</v>
      </c>
      <c r="T63" s="1019" t="e">
        <f t="shared" si="8"/>
        <v>#DIV/0!</v>
      </c>
      <c r="U63" s="284"/>
      <c r="V63" s="350">
        <f t="shared" si="13"/>
        <v>0</v>
      </c>
      <c r="W63" s="375"/>
      <c r="X63" s="375"/>
      <c r="Y63" s="375"/>
      <c r="Z63" s="375"/>
      <c r="AA63" s="375"/>
      <c r="AB63" s="375"/>
      <c r="AC63" s="375"/>
      <c r="AD63" s="889"/>
      <c r="AE63" s="889"/>
      <c r="AF63" s="393"/>
      <c r="AG63" s="440"/>
      <c r="AH63" s="284"/>
      <c r="AI63" s="284"/>
      <c r="AJ63" s="284"/>
      <c r="AK63" s="350">
        <f t="shared" si="14"/>
        <v>0</v>
      </c>
      <c r="AL63" s="1019" t="e">
        <f t="shared" si="9"/>
        <v>#DIV/0!</v>
      </c>
      <c r="AM63" s="284"/>
      <c r="AN63" s="350">
        <f t="shared" si="15"/>
        <v>0</v>
      </c>
      <c r="AO63" s="375"/>
      <c r="AP63" s="375"/>
      <c r="AQ63" s="375"/>
      <c r="AR63" s="375"/>
      <c r="AS63" s="375"/>
      <c r="AT63" s="375"/>
      <c r="AU63" s="375"/>
      <c r="AV63" s="889"/>
      <c r="AW63" s="889"/>
      <c r="AX63" s="393"/>
      <c r="AY63" s="440"/>
      <c r="AZ63" s="284"/>
      <c r="BA63" s="284"/>
      <c r="BB63" s="284"/>
      <c r="BC63" s="350">
        <f t="shared" si="4"/>
        <v>0</v>
      </c>
      <c r="BD63" s="1019" t="e">
        <f t="shared" si="10"/>
        <v>#DIV/0!</v>
      </c>
      <c r="BE63" s="284"/>
      <c r="BF63" s="350">
        <f t="shared" si="5"/>
        <v>0</v>
      </c>
      <c r="BG63" s="375"/>
      <c r="BH63" s="375"/>
      <c r="BI63" s="375"/>
      <c r="BJ63" s="375"/>
      <c r="BK63" s="375"/>
      <c r="BL63" s="375"/>
      <c r="BM63" s="375"/>
      <c r="BN63" s="889"/>
      <c r="BO63" s="889"/>
      <c r="BP63" s="393"/>
      <c r="BQ63" s="440"/>
      <c r="BR63" s="284"/>
      <c r="BS63" s="284"/>
      <c r="BT63" s="284"/>
      <c r="BU63" s="350">
        <f t="shared" si="6"/>
        <v>0</v>
      </c>
      <c r="BV63" s="1019" t="e">
        <f t="shared" si="11"/>
        <v>#DIV/0!</v>
      </c>
      <c r="BW63" s="284"/>
      <c r="BX63" s="350">
        <f t="shared" si="7"/>
        <v>0</v>
      </c>
      <c r="BY63" s="375"/>
      <c r="BZ63" s="375"/>
      <c r="CA63" s="375"/>
      <c r="CB63" s="375"/>
      <c r="CC63" s="375"/>
      <c r="CD63" s="375"/>
      <c r="CE63" s="375"/>
      <c r="CF63" s="889"/>
      <c r="CG63" s="889"/>
      <c r="CH63" s="393"/>
    </row>
    <row r="64" spans="2:86" s="27" customFormat="1">
      <c r="B64" s="395"/>
      <c r="C64" s="286"/>
      <c r="D64" s="288"/>
      <c r="E64" s="280"/>
      <c r="F64" s="281"/>
      <c r="G64" s="281"/>
      <c r="H64" s="282"/>
      <c r="I64" s="288"/>
      <c r="J64" s="288"/>
      <c r="K64" s="288"/>
      <c r="L64" s="284"/>
      <c r="M64" s="284"/>
      <c r="N64" s="284"/>
      <c r="O64" s="881"/>
      <c r="P64" s="284"/>
      <c r="Q64" s="284"/>
      <c r="R64" s="284"/>
      <c r="S64" s="348">
        <f t="shared" si="12"/>
        <v>0</v>
      </c>
      <c r="T64" s="1019" t="e">
        <f t="shared" si="8"/>
        <v>#DIV/0!</v>
      </c>
      <c r="U64" s="284"/>
      <c r="V64" s="350">
        <f t="shared" si="13"/>
        <v>0</v>
      </c>
      <c r="W64" s="375"/>
      <c r="X64" s="375"/>
      <c r="Y64" s="375"/>
      <c r="Z64" s="375"/>
      <c r="AA64" s="375"/>
      <c r="AB64" s="375"/>
      <c r="AC64" s="375"/>
      <c r="AD64" s="889"/>
      <c r="AE64" s="889"/>
      <c r="AF64" s="393"/>
      <c r="AG64" s="440"/>
      <c r="AH64" s="284"/>
      <c r="AI64" s="284"/>
      <c r="AJ64" s="284"/>
      <c r="AK64" s="350">
        <f t="shared" si="14"/>
        <v>0</v>
      </c>
      <c r="AL64" s="1019" t="e">
        <f t="shared" si="9"/>
        <v>#DIV/0!</v>
      </c>
      <c r="AM64" s="284"/>
      <c r="AN64" s="350">
        <f t="shared" si="15"/>
        <v>0</v>
      </c>
      <c r="AO64" s="375"/>
      <c r="AP64" s="375"/>
      <c r="AQ64" s="375"/>
      <c r="AR64" s="375"/>
      <c r="AS64" s="375"/>
      <c r="AT64" s="375"/>
      <c r="AU64" s="375"/>
      <c r="AV64" s="889"/>
      <c r="AW64" s="889"/>
      <c r="AX64" s="393"/>
      <c r="AY64" s="440"/>
      <c r="AZ64" s="284"/>
      <c r="BA64" s="284"/>
      <c r="BB64" s="284"/>
      <c r="BC64" s="350">
        <f t="shared" si="4"/>
        <v>0</v>
      </c>
      <c r="BD64" s="1019" t="e">
        <f t="shared" si="10"/>
        <v>#DIV/0!</v>
      </c>
      <c r="BE64" s="284"/>
      <c r="BF64" s="350">
        <f t="shared" si="5"/>
        <v>0</v>
      </c>
      <c r="BG64" s="375"/>
      <c r="BH64" s="375"/>
      <c r="BI64" s="375"/>
      <c r="BJ64" s="375"/>
      <c r="BK64" s="375"/>
      <c r="BL64" s="375"/>
      <c r="BM64" s="375"/>
      <c r="BN64" s="889"/>
      <c r="BO64" s="889"/>
      <c r="BP64" s="393"/>
      <c r="BQ64" s="440"/>
      <c r="BR64" s="284"/>
      <c r="BS64" s="284"/>
      <c r="BT64" s="284"/>
      <c r="BU64" s="350">
        <f t="shared" si="6"/>
        <v>0</v>
      </c>
      <c r="BV64" s="1019" t="e">
        <f t="shared" si="11"/>
        <v>#DIV/0!</v>
      </c>
      <c r="BW64" s="284"/>
      <c r="BX64" s="350">
        <f t="shared" si="7"/>
        <v>0</v>
      </c>
      <c r="BY64" s="375"/>
      <c r="BZ64" s="375"/>
      <c r="CA64" s="375"/>
      <c r="CB64" s="375"/>
      <c r="CC64" s="375"/>
      <c r="CD64" s="375"/>
      <c r="CE64" s="375"/>
      <c r="CF64" s="889"/>
      <c r="CG64" s="889"/>
      <c r="CH64" s="393"/>
    </row>
    <row r="65" spans="2:86" s="27" customFormat="1">
      <c r="B65" s="392"/>
      <c r="C65" s="279"/>
      <c r="D65" s="291"/>
      <c r="E65" s="280"/>
      <c r="F65" s="281"/>
      <c r="G65" s="281"/>
      <c r="H65" s="282"/>
      <c r="I65" s="291"/>
      <c r="J65" s="291"/>
      <c r="K65" s="291"/>
      <c r="L65" s="284"/>
      <c r="M65" s="284"/>
      <c r="N65" s="284"/>
      <c r="O65" s="882"/>
      <c r="P65" s="285"/>
      <c r="Q65" s="285"/>
      <c r="R65" s="285"/>
      <c r="S65" s="349">
        <f t="shared" si="12"/>
        <v>0</v>
      </c>
      <c r="T65" s="1019" t="e">
        <f t="shared" si="8"/>
        <v>#DIV/0!</v>
      </c>
      <c r="U65" s="285"/>
      <c r="V65" s="350">
        <f t="shared" si="13"/>
        <v>0</v>
      </c>
      <c r="W65" s="376"/>
      <c r="X65" s="376"/>
      <c r="Y65" s="376"/>
      <c r="Z65" s="376"/>
      <c r="AA65" s="376"/>
      <c r="AB65" s="376"/>
      <c r="AC65" s="376"/>
      <c r="AD65" s="890"/>
      <c r="AE65" s="890"/>
      <c r="AF65" s="394"/>
      <c r="AG65" s="441"/>
      <c r="AH65" s="285"/>
      <c r="AI65" s="285"/>
      <c r="AJ65" s="285"/>
      <c r="AK65" s="350">
        <f t="shared" si="14"/>
        <v>0</v>
      </c>
      <c r="AL65" s="1019" t="e">
        <f t="shared" si="9"/>
        <v>#DIV/0!</v>
      </c>
      <c r="AM65" s="285"/>
      <c r="AN65" s="350">
        <f t="shared" si="15"/>
        <v>0</v>
      </c>
      <c r="AO65" s="376"/>
      <c r="AP65" s="376"/>
      <c r="AQ65" s="376"/>
      <c r="AR65" s="376"/>
      <c r="AS65" s="376"/>
      <c r="AT65" s="376"/>
      <c r="AU65" s="376"/>
      <c r="AV65" s="890"/>
      <c r="AW65" s="890"/>
      <c r="AX65" s="394"/>
      <c r="AY65" s="441"/>
      <c r="AZ65" s="285"/>
      <c r="BA65" s="285"/>
      <c r="BB65" s="285"/>
      <c r="BC65" s="350">
        <f t="shared" si="4"/>
        <v>0</v>
      </c>
      <c r="BD65" s="1019" t="e">
        <f t="shared" si="10"/>
        <v>#DIV/0!</v>
      </c>
      <c r="BE65" s="285"/>
      <c r="BF65" s="350">
        <f t="shared" si="5"/>
        <v>0</v>
      </c>
      <c r="BG65" s="376"/>
      <c r="BH65" s="376"/>
      <c r="BI65" s="376"/>
      <c r="BJ65" s="376"/>
      <c r="BK65" s="376"/>
      <c r="BL65" s="376"/>
      <c r="BM65" s="376"/>
      <c r="BN65" s="890"/>
      <c r="BO65" s="890"/>
      <c r="BP65" s="394"/>
      <c r="BQ65" s="441"/>
      <c r="BR65" s="285"/>
      <c r="BS65" s="285"/>
      <c r="BT65" s="285"/>
      <c r="BU65" s="350">
        <f t="shared" si="6"/>
        <v>0</v>
      </c>
      <c r="BV65" s="1019" t="e">
        <f t="shared" si="11"/>
        <v>#DIV/0!</v>
      </c>
      <c r="BW65" s="285"/>
      <c r="BX65" s="350">
        <f t="shared" si="7"/>
        <v>0</v>
      </c>
      <c r="BY65" s="376"/>
      <c r="BZ65" s="376"/>
      <c r="CA65" s="376"/>
      <c r="CB65" s="376"/>
      <c r="CC65" s="376"/>
      <c r="CD65" s="376"/>
      <c r="CE65" s="376"/>
      <c r="CF65" s="890"/>
      <c r="CG65" s="890"/>
      <c r="CH65" s="394"/>
    </row>
    <row r="66" spans="2:86" s="27" customFormat="1">
      <c r="B66" s="395"/>
      <c r="C66" s="286"/>
      <c r="D66" s="288"/>
      <c r="E66" s="280"/>
      <c r="F66" s="281"/>
      <c r="G66" s="281"/>
      <c r="H66" s="282"/>
      <c r="I66" s="288"/>
      <c r="J66" s="288"/>
      <c r="K66" s="288"/>
      <c r="L66" s="284"/>
      <c r="M66" s="284"/>
      <c r="N66" s="284"/>
      <c r="O66" s="881"/>
      <c r="P66" s="284"/>
      <c r="Q66" s="284"/>
      <c r="R66" s="284"/>
      <c r="S66" s="348">
        <f t="shared" si="12"/>
        <v>0</v>
      </c>
      <c r="T66" s="1019" t="e">
        <f t="shared" si="8"/>
        <v>#DIV/0!</v>
      </c>
      <c r="U66" s="284"/>
      <c r="V66" s="350">
        <f t="shared" si="13"/>
        <v>0</v>
      </c>
      <c r="W66" s="375"/>
      <c r="X66" s="375"/>
      <c r="Y66" s="375"/>
      <c r="Z66" s="375"/>
      <c r="AA66" s="375"/>
      <c r="AB66" s="375"/>
      <c r="AC66" s="375"/>
      <c r="AD66" s="889"/>
      <c r="AE66" s="889"/>
      <c r="AF66" s="393"/>
      <c r="AG66" s="440"/>
      <c r="AH66" s="284"/>
      <c r="AI66" s="284"/>
      <c r="AJ66" s="284"/>
      <c r="AK66" s="350">
        <f t="shared" si="14"/>
        <v>0</v>
      </c>
      <c r="AL66" s="1019" t="e">
        <f t="shared" si="9"/>
        <v>#DIV/0!</v>
      </c>
      <c r="AM66" s="284"/>
      <c r="AN66" s="350">
        <f t="shared" si="15"/>
        <v>0</v>
      </c>
      <c r="AO66" s="375"/>
      <c r="AP66" s="375"/>
      <c r="AQ66" s="375"/>
      <c r="AR66" s="375"/>
      <c r="AS66" s="375"/>
      <c r="AT66" s="375"/>
      <c r="AU66" s="375"/>
      <c r="AV66" s="889"/>
      <c r="AW66" s="889"/>
      <c r="AX66" s="393"/>
      <c r="AY66" s="440"/>
      <c r="AZ66" s="284"/>
      <c r="BA66" s="284"/>
      <c r="BB66" s="284"/>
      <c r="BC66" s="350">
        <f t="shared" si="4"/>
        <v>0</v>
      </c>
      <c r="BD66" s="1019" t="e">
        <f t="shared" si="10"/>
        <v>#DIV/0!</v>
      </c>
      <c r="BE66" s="284"/>
      <c r="BF66" s="350">
        <f t="shared" si="5"/>
        <v>0</v>
      </c>
      <c r="BG66" s="375"/>
      <c r="BH66" s="375"/>
      <c r="BI66" s="375"/>
      <c r="BJ66" s="375"/>
      <c r="BK66" s="375"/>
      <c r="BL66" s="375"/>
      <c r="BM66" s="375"/>
      <c r="BN66" s="889"/>
      <c r="BO66" s="889"/>
      <c r="BP66" s="393"/>
      <c r="BQ66" s="440"/>
      <c r="BR66" s="284"/>
      <c r="BS66" s="284"/>
      <c r="BT66" s="284"/>
      <c r="BU66" s="350">
        <f t="shared" si="6"/>
        <v>0</v>
      </c>
      <c r="BV66" s="1019" t="e">
        <f t="shared" si="11"/>
        <v>#DIV/0!</v>
      </c>
      <c r="BW66" s="284"/>
      <c r="BX66" s="350">
        <f t="shared" si="7"/>
        <v>0</v>
      </c>
      <c r="BY66" s="375"/>
      <c r="BZ66" s="375"/>
      <c r="CA66" s="375"/>
      <c r="CB66" s="375"/>
      <c r="CC66" s="375"/>
      <c r="CD66" s="375"/>
      <c r="CE66" s="375"/>
      <c r="CF66" s="889"/>
      <c r="CG66" s="889"/>
      <c r="CH66" s="393"/>
    </row>
    <row r="67" spans="2:86" s="27" customFormat="1">
      <c r="B67" s="395"/>
      <c r="C67" s="286"/>
      <c r="D67" s="288"/>
      <c r="E67" s="280"/>
      <c r="F67" s="281"/>
      <c r="G67" s="281"/>
      <c r="H67" s="282"/>
      <c r="I67" s="288"/>
      <c r="J67" s="288"/>
      <c r="K67" s="288"/>
      <c r="L67" s="284"/>
      <c r="M67" s="284"/>
      <c r="N67" s="284"/>
      <c r="O67" s="881"/>
      <c r="P67" s="284"/>
      <c r="Q67" s="284"/>
      <c r="R67" s="284"/>
      <c r="S67" s="348">
        <f t="shared" si="12"/>
        <v>0</v>
      </c>
      <c r="T67" s="1019" t="e">
        <f t="shared" si="8"/>
        <v>#DIV/0!</v>
      </c>
      <c r="U67" s="284"/>
      <c r="V67" s="350">
        <f t="shared" si="13"/>
        <v>0</v>
      </c>
      <c r="W67" s="375"/>
      <c r="X67" s="375"/>
      <c r="Y67" s="375"/>
      <c r="Z67" s="375"/>
      <c r="AA67" s="375"/>
      <c r="AB67" s="375"/>
      <c r="AC67" s="375"/>
      <c r="AD67" s="889"/>
      <c r="AE67" s="889"/>
      <c r="AF67" s="393"/>
      <c r="AG67" s="440"/>
      <c r="AH67" s="284"/>
      <c r="AI67" s="284"/>
      <c r="AJ67" s="284"/>
      <c r="AK67" s="350">
        <f t="shared" si="14"/>
        <v>0</v>
      </c>
      <c r="AL67" s="1019" t="e">
        <f t="shared" si="9"/>
        <v>#DIV/0!</v>
      </c>
      <c r="AM67" s="284"/>
      <c r="AN67" s="350">
        <f t="shared" si="15"/>
        <v>0</v>
      </c>
      <c r="AO67" s="375"/>
      <c r="AP67" s="375"/>
      <c r="AQ67" s="375"/>
      <c r="AR67" s="375"/>
      <c r="AS67" s="375"/>
      <c r="AT67" s="375"/>
      <c r="AU67" s="375"/>
      <c r="AV67" s="889"/>
      <c r="AW67" s="889"/>
      <c r="AX67" s="393"/>
      <c r="AY67" s="440"/>
      <c r="AZ67" s="284"/>
      <c r="BA67" s="284"/>
      <c r="BB67" s="284"/>
      <c r="BC67" s="350">
        <f t="shared" si="4"/>
        <v>0</v>
      </c>
      <c r="BD67" s="1019" t="e">
        <f t="shared" si="10"/>
        <v>#DIV/0!</v>
      </c>
      <c r="BE67" s="284"/>
      <c r="BF67" s="350">
        <f t="shared" si="5"/>
        <v>0</v>
      </c>
      <c r="BG67" s="375"/>
      <c r="BH67" s="375"/>
      <c r="BI67" s="375"/>
      <c r="BJ67" s="375"/>
      <c r="BK67" s="375"/>
      <c r="BL67" s="375"/>
      <c r="BM67" s="375"/>
      <c r="BN67" s="889"/>
      <c r="BO67" s="889"/>
      <c r="BP67" s="393"/>
      <c r="BQ67" s="440"/>
      <c r="BR67" s="284"/>
      <c r="BS67" s="284"/>
      <c r="BT67" s="284"/>
      <c r="BU67" s="350">
        <f t="shared" si="6"/>
        <v>0</v>
      </c>
      <c r="BV67" s="1019" t="e">
        <f t="shared" si="11"/>
        <v>#DIV/0!</v>
      </c>
      <c r="BW67" s="284"/>
      <c r="BX67" s="350">
        <f t="shared" si="7"/>
        <v>0</v>
      </c>
      <c r="BY67" s="375"/>
      <c r="BZ67" s="375"/>
      <c r="CA67" s="375"/>
      <c r="CB67" s="375"/>
      <c r="CC67" s="375"/>
      <c r="CD67" s="375"/>
      <c r="CE67" s="375"/>
      <c r="CF67" s="889"/>
      <c r="CG67" s="889"/>
      <c r="CH67" s="393"/>
    </row>
    <row r="68" spans="2:86" s="27" customFormat="1">
      <c r="B68" s="395"/>
      <c r="C68" s="286"/>
      <c r="D68" s="287"/>
      <c r="E68" s="280"/>
      <c r="F68" s="281"/>
      <c r="G68" s="281"/>
      <c r="H68" s="282"/>
      <c r="I68" s="287"/>
      <c r="J68" s="287"/>
      <c r="K68" s="287"/>
      <c r="L68" s="284"/>
      <c r="M68" s="284"/>
      <c r="N68" s="284"/>
      <c r="O68" s="881"/>
      <c r="P68" s="284"/>
      <c r="Q68" s="284"/>
      <c r="R68" s="284"/>
      <c r="S68" s="348">
        <f t="shared" si="12"/>
        <v>0</v>
      </c>
      <c r="T68" s="1019" t="e">
        <f t="shared" si="8"/>
        <v>#DIV/0!</v>
      </c>
      <c r="U68" s="284"/>
      <c r="V68" s="350">
        <f t="shared" si="13"/>
        <v>0</v>
      </c>
      <c r="W68" s="375"/>
      <c r="X68" s="375"/>
      <c r="Y68" s="375"/>
      <c r="Z68" s="375"/>
      <c r="AA68" s="375"/>
      <c r="AB68" s="375"/>
      <c r="AC68" s="375"/>
      <c r="AD68" s="889"/>
      <c r="AE68" s="889"/>
      <c r="AF68" s="393"/>
      <c r="AG68" s="440"/>
      <c r="AH68" s="284"/>
      <c r="AI68" s="284"/>
      <c r="AJ68" s="284"/>
      <c r="AK68" s="350">
        <f t="shared" si="14"/>
        <v>0</v>
      </c>
      <c r="AL68" s="1019" t="e">
        <f t="shared" si="9"/>
        <v>#DIV/0!</v>
      </c>
      <c r="AM68" s="284"/>
      <c r="AN68" s="350">
        <f t="shared" si="15"/>
        <v>0</v>
      </c>
      <c r="AO68" s="375"/>
      <c r="AP68" s="375"/>
      <c r="AQ68" s="375"/>
      <c r="AR68" s="375"/>
      <c r="AS68" s="375"/>
      <c r="AT68" s="375"/>
      <c r="AU68" s="375"/>
      <c r="AV68" s="889"/>
      <c r="AW68" s="889"/>
      <c r="AX68" s="393"/>
      <c r="AY68" s="440"/>
      <c r="AZ68" s="284"/>
      <c r="BA68" s="284"/>
      <c r="BB68" s="284"/>
      <c r="BC68" s="350">
        <f t="shared" si="4"/>
        <v>0</v>
      </c>
      <c r="BD68" s="1019" t="e">
        <f t="shared" si="10"/>
        <v>#DIV/0!</v>
      </c>
      <c r="BE68" s="284"/>
      <c r="BF68" s="350">
        <f t="shared" si="5"/>
        <v>0</v>
      </c>
      <c r="BG68" s="375"/>
      <c r="BH68" s="375"/>
      <c r="BI68" s="375"/>
      <c r="BJ68" s="375"/>
      <c r="BK68" s="375"/>
      <c r="BL68" s="375"/>
      <c r="BM68" s="375"/>
      <c r="BN68" s="889"/>
      <c r="BO68" s="889"/>
      <c r="BP68" s="393"/>
      <c r="BQ68" s="440"/>
      <c r="BR68" s="284"/>
      <c r="BS68" s="284"/>
      <c r="BT68" s="284"/>
      <c r="BU68" s="350">
        <f t="shared" si="6"/>
        <v>0</v>
      </c>
      <c r="BV68" s="1019" t="e">
        <f t="shared" si="11"/>
        <v>#DIV/0!</v>
      </c>
      <c r="BW68" s="284"/>
      <c r="BX68" s="350">
        <f t="shared" si="7"/>
        <v>0</v>
      </c>
      <c r="BY68" s="375"/>
      <c r="BZ68" s="375"/>
      <c r="CA68" s="375"/>
      <c r="CB68" s="375"/>
      <c r="CC68" s="375"/>
      <c r="CD68" s="375"/>
      <c r="CE68" s="375"/>
      <c r="CF68" s="889"/>
      <c r="CG68" s="889"/>
      <c r="CH68" s="393"/>
    </row>
    <row r="69" spans="2:86" s="27" customFormat="1">
      <c r="B69" s="395"/>
      <c r="C69" s="286"/>
      <c r="D69" s="283"/>
      <c r="E69" s="280"/>
      <c r="F69" s="281"/>
      <c r="G69" s="281"/>
      <c r="H69" s="282"/>
      <c r="I69" s="283"/>
      <c r="J69" s="283"/>
      <c r="K69" s="283"/>
      <c r="L69" s="284"/>
      <c r="M69" s="284"/>
      <c r="N69" s="284"/>
      <c r="O69" s="881"/>
      <c r="P69" s="284"/>
      <c r="Q69" s="284"/>
      <c r="R69" s="284"/>
      <c r="S69" s="348">
        <f t="shared" si="12"/>
        <v>0</v>
      </c>
      <c r="T69" s="1019" t="e">
        <f t="shared" si="8"/>
        <v>#DIV/0!</v>
      </c>
      <c r="U69" s="284"/>
      <c r="V69" s="350">
        <f t="shared" si="13"/>
        <v>0</v>
      </c>
      <c r="W69" s="375"/>
      <c r="X69" s="375"/>
      <c r="Y69" s="375"/>
      <c r="Z69" s="375"/>
      <c r="AA69" s="375"/>
      <c r="AB69" s="375"/>
      <c r="AC69" s="375"/>
      <c r="AD69" s="889"/>
      <c r="AE69" s="889"/>
      <c r="AF69" s="393"/>
      <c r="AG69" s="440"/>
      <c r="AH69" s="284"/>
      <c r="AI69" s="284"/>
      <c r="AJ69" s="284"/>
      <c r="AK69" s="350">
        <f t="shared" si="14"/>
        <v>0</v>
      </c>
      <c r="AL69" s="1019" t="e">
        <f t="shared" si="9"/>
        <v>#DIV/0!</v>
      </c>
      <c r="AM69" s="284"/>
      <c r="AN69" s="350">
        <f t="shared" si="15"/>
        <v>0</v>
      </c>
      <c r="AO69" s="375"/>
      <c r="AP69" s="375"/>
      <c r="AQ69" s="375"/>
      <c r="AR69" s="375"/>
      <c r="AS69" s="375"/>
      <c r="AT69" s="375"/>
      <c r="AU69" s="375"/>
      <c r="AV69" s="889"/>
      <c r="AW69" s="889"/>
      <c r="AX69" s="393"/>
      <c r="AY69" s="440"/>
      <c r="AZ69" s="284"/>
      <c r="BA69" s="284"/>
      <c r="BB69" s="284"/>
      <c r="BC69" s="350">
        <f t="shared" si="4"/>
        <v>0</v>
      </c>
      <c r="BD69" s="1019" t="e">
        <f t="shared" si="10"/>
        <v>#DIV/0!</v>
      </c>
      <c r="BE69" s="284"/>
      <c r="BF69" s="350">
        <f t="shared" si="5"/>
        <v>0</v>
      </c>
      <c r="BG69" s="375"/>
      <c r="BH69" s="375"/>
      <c r="BI69" s="375"/>
      <c r="BJ69" s="375"/>
      <c r="BK69" s="375"/>
      <c r="BL69" s="375"/>
      <c r="BM69" s="375"/>
      <c r="BN69" s="889"/>
      <c r="BO69" s="889"/>
      <c r="BP69" s="393"/>
      <c r="BQ69" s="440"/>
      <c r="BR69" s="284"/>
      <c r="BS69" s="284"/>
      <c r="BT69" s="284"/>
      <c r="BU69" s="350">
        <f t="shared" si="6"/>
        <v>0</v>
      </c>
      <c r="BV69" s="1019" t="e">
        <f t="shared" si="11"/>
        <v>#DIV/0!</v>
      </c>
      <c r="BW69" s="284"/>
      <c r="BX69" s="350">
        <f t="shared" si="7"/>
        <v>0</v>
      </c>
      <c r="BY69" s="375"/>
      <c r="BZ69" s="375"/>
      <c r="CA69" s="375"/>
      <c r="CB69" s="375"/>
      <c r="CC69" s="375"/>
      <c r="CD69" s="375"/>
      <c r="CE69" s="375"/>
      <c r="CF69" s="889"/>
      <c r="CG69" s="889"/>
      <c r="CH69" s="393"/>
    </row>
    <row r="70" spans="2:86" s="27" customFormat="1">
      <c r="B70" s="395"/>
      <c r="C70" s="286"/>
      <c r="D70" s="283"/>
      <c r="E70" s="280"/>
      <c r="F70" s="281"/>
      <c r="G70" s="281"/>
      <c r="H70" s="282"/>
      <c r="I70" s="283"/>
      <c r="J70" s="283"/>
      <c r="K70" s="283"/>
      <c r="L70" s="284"/>
      <c r="M70" s="284"/>
      <c r="N70" s="284"/>
      <c r="O70" s="881"/>
      <c r="P70" s="284"/>
      <c r="Q70" s="284"/>
      <c r="R70" s="284"/>
      <c r="S70" s="348">
        <f t="shared" si="12"/>
        <v>0</v>
      </c>
      <c r="T70" s="1019" t="e">
        <f t="shared" si="8"/>
        <v>#DIV/0!</v>
      </c>
      <c r="U70" s="284"/>
      <c r="V70" s="350">
        <f t="shared" si="13"/>
        <v>0</v>
      </c>
      <c r="W70" s="375"/>
      <c r="X70" s="375"/>
      <c r="Y70" s="375"/>
      <c r="Z70" s="375"/>
      <c r="AA70" s="375"/>
      <c r="AB70" s="375"/>
      <c r="AC70" s="375"/>
      <c r="AD70" s="889"/>
      <c r="AE70" s="889"/>
      <c r="AF70" s="393"/>
      <c r="AG70" s="440"/>
      <c r="AH70" s="284"/>
      <c r="AI70" s="284"/>
      <c r="AJ70" s="284"/>
      <c r="AK70" s="350">
        <f t="shared" si="14"/>
        <v>0</v>
      </c>
      <c r="AL70" s="1019" t="e">
        <f t="shared" si="9"/>
        <v>#DIV/0!</v>
      </c>
      <c r="AM70" s="284"/>
      <c r="AN70" s="350">
        <f t="shared" si="15"/>
        <v>0</v>
      </c>
      <c r="AO70" s="375"/>
      <c r="AP70" s="375"/>
      <c r="AQ70" s="375"/>
      <c r="AR70" s="375"/>
      <c r="AS70" s="375"/>
      <c r="AT70" s="375"/>
      <c r="AU70" s="375"/>
      <c r="AV70" s="889"/>
      <c r="AW70" s="889"/>
      <c r="AX70" s="393"/>
      <c r="AY70" s="440"/>
      <c r="AZ70" s="284"/>
      <c r="BA70" s="284"/>
      <c r="BB70" s="284"/>
      <c r="BC70" s="350">
        <f t="shared" si="4"/>
        <v>0</v>
      </c>
      <c r="BD70" s="1019" t="e">
        <f t="shared" si="10"/>
        <v>#DIV/0!</v>
      </c>
      <c r="BE70" s="284"/>
      <c r="BF70" s="350">
        <f t="shared" si="5"/>
        <v>0</v>
      </c>
      <c r="BG70" s="375"/>
      <c r="BH70" s="375"/>
      <c r="BI70" s="375"/>
      <c r="BJ70" s="375"/>
      <c r="BK70" s="375"/>
      <c r="BL70" s="375"/>
      <c r="BM70" s="375"/>
      <c r="BN70" s="889"/>
      <c r="BO70" s="889"/>
      <c r="BP70" s="393"/>
      <c r="BQ70" s="440"/>
      <c r="BR70" s="284"/>
      <c r="BS70" s="284"/>
      <c r="BT70" s="284"/>
      <c r="BU70" s="350">
        <f t="shared" si="6"/>
        <v>0</v>
      </c>
      <c r="BV70" s="1019" t="e">
        <f t="shared" si="11"/>
        <v>#DIV/0!</v>
      </c>
      <c r="BW70" s="284"/>
      <c r="BX70" s="350">
        <f t="shared" si="7"/>
        <v>0</v>
      </c>
      <c r="BY70" s="375"/>
      <c r="BZ70" s="375"/>
      <c r="CA70" s="375"/>
      <c r="CB70" s="375"/>
      <c r="CC70" s="375"/>
      <c r="CD70" s="375"/>
      <c r="CE70" s="375"/>
      <c r="CF70" s="889"/>
      <c r="CG70" s="889"/>
      <c r="CH70" s="393"/>
    </row>
    <row r="71" spans="2:86" s="27" customFormat="1">
      <c r="B71" s="395"/>
      <c r="C71" s="286"/>
      <c r="D71" s="283"/>
      <c r="E71" s="280"/>
      <c r="F71" s="281"/>
      <c r="G71" s="281"/>
      <c r="H71" s="282"/>
      <c r="I71" s="283"/>
      <c r="J71" s="283"/>
      <c r="K71" s="283"/>
      <c r="L71" s="284"/>
      <c r="M71" s="284"/>
      <c r="N71" s="284"/>
      <c r="O71" s="881"/>
      <c r="P71" s="284"/>
      <c r="Q71" s="284"/>
      <c r="R71" s="284"/>
      <c r="S71" s="348">
        <f t="shared" ref="S71:S102" si="16">SUM(O71:R71)</f>
        <v>0</v>
      </c>
      <c r="T71" s="1019" t="e">
        <f t="shared" si="8"/>
        <v>#DIV/0!</v>
      </c>
      <c r="U71" s="284"/>
      <c r="V71" s="350">
        <f t="shared" ref="V71:V102" si="17">S71+U71</f>
        <v>0</v>
      </c>
      <c r="W71" s="375"/>
      <c r="X71" s="375"/>
      <c r="Y71" s="375"/>
      <c r="Z71" s="375"/>
      <c r="AA71" s="375"/>
      <c r="AB71" s="375"/>
      <c r="AC71" s="375"/>
      <c r="AD71" s="889"/>
      <c r="AE71" s="889"/>
      <c r="AF71" s="393"/>
      <c r="AG71" s="440"/>
      <c r="AH71" s="284"/>
      <c r="AI71" s="284"/>
      <c r="AJ71" s="284"/>
      <c r="AK71" s="350">
        <f t="shared" ref="AK71:AK102" si="18">SUM(AG71:AJ71)</f>
        <v>0</v>
      </c>
      <c r="AL71" s="1019" t="e">
        <f t="shared" si="9"/>
        <v>#DIV/0!</v>
      </c>
      <c r="AM71" s="284"/>
      <c r="AN71" s="350">
        <f t="shared" ref="AN71:AN102" si="19">AK71+AM71</f>
        <v>0</v>
      </c>
      <c r="AO71" s="375"/>
      <c r="AP71" s="375"/>
      <c r="AQ71" s="375"/>
      <c r="AR71" s="375"/>
      <c r="AS71" s="375"/>
      <c r="AT71" s="375"/>
      <c r="AU71" s="375"/>
      <c r="AV71" s="889"/>
      <c r="AW71" s="889"/>
      <c r="AX71" s="393"/>
      <c r="AY71" s="440"/>
      <c r="AZ71" s="284"/>
      <c r="BA71" s="284"/>
      <c r="BB71" s="284"/>
      <c r="BC71" s="350">
        <f t="shared" ref="BC71:BC129" si="20">SUM(AY71:BB71)</f>
        <v>0</v>
      </c>
      <c r="BD71" s="1019" t="e">
        <f t="shared" si="10"/>
        <v>#DIV/0!</v>
      </c>
      <c r="BE71" s="284"/>
      <c r="BF71" s="350">
        <f t="shared" ref="BF71:BF129" si="21">BC71+BE71</f>
        <v>0</v>
      </c>
      <c r="BG71" s="375"/>
      <c r="BH71" s="375"/>
      <c r="BI71" s="375"/>
      <c r="BJ71" s="375"/>
      <c r="BK71" s="375"/>
      <c r="BL71" s="375"/>
      <c r="BM71" s="375"/>
      <c r="BN71" s="889"/>
      <c r="BO71" s="889"/>
      <c r="BP71" s="393"/>
      <c r="BQ71" s="440"/>
      <c r="BR71" s="284"/>
      <c r="BS71" s="284"/>
      <c r="BT71" s="284"/>
      <c r="BU71" s="350">
        <f t="shared" ref="BU71:BU129" si="22">SUM(BQ71:BT71)</f>
        <v>0</v>
      </c>
      <c r="BV71" s="1019" t="e">
        <f t="shared" si="11"/>
        <v>#DIV/0!</v>
      </c>
      <c r="BW71" s="284"/>
      <c r="BX71" s="350">
        <f t="shared" ref="BX71:BX129" si="23">BU71+BW71</f>
        <v>0</v>
      </c>
      <c r="BY71" s="375"/>
      <c r="BZ71" s="375"/>
      <c r="CA71" s="375"/>
      <c r="CB71" s="375"/>
      <c r="CC71" s="375"/>
      <c r="CD71" s="375"/>
      <c r="CE71" s="375"/>
      <c r="CF71" s="889"/>
      <c r="CG71" s="889"/>
      <c r="CH71" s="393"/>
    </row>
    <row r="72" spans="2:86" s="27" customFormat="1">
      <c r="B72" s="395"/>
      <c r="C72" s="286"/>
      <c r="D72" s="283"/>
      <c r="E72" s="280"/>
      <c r="F72" s="281"/>
      <c r="G72" s="281"/>
      <c r="H72" s="282"/>
      <c r="I72" s="283"/>
      <c r="J72" s="283"/>
      <c r="K72" s="283"/>
      <c r="L72" s="284"/>
      <c r="M72" s="284"/>
      <c r="N72" s="284"/>
      <c r="O72" s="881"/>
      <c r="P72" s="284"/>
      <c r="Q72" s="284"/>
      <c r="R72" s="284"/>
      <c r="S72" s="348">
        <f t="shared" si="16"/>
        <v>0</v>
      </c>
      <c r="T72" s="1019" t="e">
        <f t="shared" ref="T72:T130" si="24">(S72-N72)/N72</f>
        <v>#DIV/0!</v>
      </c>
      <c r="U72" s="284"/>
      <c r="V72" s="350">
        <f t="shared" si="17"/>
        <v>0</v>
      </c>
      <c r="W72" s="375"/>
      <c r="X72" s="375"/>
      <c r="Y72" s="375"/>
      <c r="Z72" s="375"/>
      <c r="AA72" s="375"/>
      <c r="AB72" s="375"/>
      <c r="AC72" s="375"/>
      <c r="AD72" s="889"/>
      <c r="AE72" s="889"/>
      <c r="AF72" s="393"/>
      <c r="AG72" s="440"/>
      <c r="AH72" s="284"/>
      <c r="AI72" s="284"/>
      <c r="AJ72" s="284"/>
      <c r="AK72" s="350">
        <f t="shared" si="18"/>
        <v>0</v>
      </c>
      <c r="AL72" s="1019" t="e">
        <f t="shared" ref="AL72:AL130" si="25">(AK72-S72)/S72</f>
        <v>#DIV/0!</v>
      </c>
      <c r="AM72" s="284"/>
      <c r="AN72" s="350">
        <f t="shared" si="19"/>
        <v>0</v>
      </c>
      <c r="AO72" s="375"/>
      <c r="AP72" s="375"/>
      <c r="AQ72" s="375"/>
      <c r="AR72" s="375"/>
      <c r="AS72" s="375"/>
      <c r="AT72" s="375"/>
      <c r="AU72" s="375"/>
      <c r="AV72" s="889"/>
      <c r="AW72" s="889"/>
      <c r="AX72" s="393"/>
      <c r="AY72" s="440"/>
      <c r="AZ72" s="284"/>
      <c r="BA72" s="284"/>
      <c r="BB72" s="284"/>
      <c r="BC72" s="350">
        <f t="shared" si="20"/>
        <v>0</v>
      </c>
      <c r="BD72" s="1019" t="e">
        <f t="shared" ref="BD72:BD130" si="26">(BC72-AK72)/AK72</f>
        <v>#DIV/0!</v>
      </c>
      <c r="BE72" s="284"/>
      <c r="BF72" s="350">
        <f t="shared" si="21"/>
        <v>0</v>
      </c>
      <c r="BG72" s="375"/>
      <c r="BH72" s="375"/>
      <c r="BI72" s="375"/>
      <c r="BJ72" s="375"/>
      <c r="BK72" s="375"/>
      <c r="BL72" s="375"/>
      <c r="BM72" s="375"/>
      <c r="BN72" s="889"/>
      <c r="BO72" s="889"/>
      <c r="BP72" s="393"/>
      <c r="BQ72" s="440"/>
      <c r="BR72" s="284"/>
      <c r="BS72" s="284"/>
      <c r="BT72" s="284"/>
      <c r="BU72" s="350">
        <f t="shared" si="22"/>
        <v>0</v>
      </c>
      <c r="BV72" s="1019" t="e">
        <f t="shared" ref="BV72:BV130" si="27">(BU72-BC72)/BC72</f>
        <v>#DIV/0!</v>
      </c>
      <c r="BW72" s="284"/>
      <c r="BX72" s="350">
        <f t="shared" si="23"/>
        <v>0</v>
      </c>
      <c r="BY72" s="375"/>
      <c r="BZ72" s="375"/>
      <c r="CA72" s="375"/>
      <c r="CB72" s="375"/>
      <c r="CC72" s="375"/>
      <c r="CD72" s="375"/>
      <c r="CE72" s="375"/>
      <c r="CF72" s="889"/>
      <c r="CG72" s="889"/>
      <c r="CH72" s="393"/>
    </row>
    <row r="73" spans="2:86" s="27" customFormat="1">
      <c r="B73" s="395"/>
      <c r="C73" s="286"/>
      <c r="D73" s="283"/>
      <c r="E73" s="280"/>
      <c r="F73" s="281"/>
      <c r="G73" s="281"/>
      <c r="H73" s="282"/>
      <c r="I73" s="283"/>
      <c r="J73" s="283"/>
      <c r="K73" s="283"/>
      <c r="L73" s="284"/>
      <c r="M73" s="284"/>
      <c r="N73" s="284"/>
      <c r="O73" s="881"/>
      <c r="P73" s="284"/>
      <c r="Q73" s="284"/>
      <c r="R73" s="284"/>
      <c r="S73" s="348">
        <f t="shared" si="16"/>
        <v>0</v>
      </c>
      <c r="T73" s="1019" t="e">
        <f t="shared" si="24"/>
        <v>#DIV/0!</v>
      </c>
      <c r="U73" s="284"/>
      <c r="V73" s="350">
        <f t="shared" si="17"/>
        <v>0</v>
      </c>
      <c r="W73" s="375"/>
      <c r="X73" s="375"/>
      <c r="Y73" s="375"/>
      <c r="Z73" s="375"/>
      <c r="AA73" s="375"/>
      <c r="AB73" s="375"/>
      <c r="AC73" s="375"/>
      <c r="AD73" s="889"/>
      <c r="AE73" s="889"/>
      <c r="AF73" s="393"/>
      <c r="AG73" s="440"/>
      <c r="AH73" s="284"/>
      <c r="AI73" s="284"/>
      <c r="AJ73" s="284"/>
      <c r="AK73" s="350">
        <f t="shared" si="18"/>
        <v>0</v>
      </c>
      <c r="AL73" s="1019" t="e">
        <f t="shared" si="25"/>
        <v>#DIV/0!</v>
      </c>
      <c r="AM73" s="284"/>
      <c r="AN73" s="350">
        <f t="shared" si="19"/>
        <v>0</v>
      </c>
      <c r="AO73" s="375"/>
      <c r="AP73" s="375"/>
      <c r="AQ73" s="375"/>
      <c r="AR73" s="375"/>
      <c r="AS73" s="375"/>
      <c r="AT73" s="375"/>
      <c r="AU73" s="375"/>
      <c r="AV73" s="889"/>
      <c r="AW73" s="889"/>
      <c r="AX73" s="393"/>
      <c r="AY73" s="440"/>
      <c r="AZ73" s="284"/>
      <c r="BA73" s="284"/>
      <c r="BB73" s="284"/>
      <c r="BC73" s="350">
        <f t="shared" si="20"/>
        <v>0</v>
      </c>
      <c r="BD73" s="1019" t="e">
        <f t="shared" si="26"/>
        <v>#DIV/0!</v>
      </c>
      <c r="BE73" s="284"/>
      <c r="BF73" s="350">
        <f t="shared" si="21"/>
        <v>0</v>
      </c>
      <c r="BG73" s="375"/>
      <c r="BH73" s="375"/>
      <c r="BI73" s="375"/>
      <c r="BJ73" s="375"/>
      <c r="BK73" s="375"/>
      <c r="BL73" s="375"/>
      <c r="BM73" s="375"/>
      <c r="BN73" s="889"/>
      <c r="BO73" s="889"/>
      <c r="BP73" s="393"/>
      <c r="BQ73" s="440"/>
      <c r="BR73" s="284"/>
      <c r="BS73" s="284"/>
      <c r="BT73" s="284"/>
      <c r="BU73" s="350">
        <f t="shared" si="22"/>
        <v>0</v>
      </c>
      <c r="BV73" s="1019" t="e">
        <f t="shared" si="27"/>
        <v>#DIV/0!</v>
      </c>
      <c r="BW73" s="284"/>
      <c r="BX73" s="350">
        <f t="shared" si="23"/>
        <v>0</v>
      </c>
      <c r="BY73" s="375"/>
      <c r="BZ73" s="375"/>
      <c r="CA73" s="375"/>
      <c r="CB73" s="375"/>
      <c r="CC73" s="375"/>
      <c r="CD73" s="375"/>
      <c r="CE73" s="375"/>
      <c r="CF73" s="889"/>
      <c r="CG73" s="889"/>
      <c r="CH73" s="393"/>
    </row>
    <row r="74" spans="2:86" s="27" customFormat="1">
      <c r="B74" s="395"/>
      <c r="C74" s="279"/>
      <c r="D74" s="280"/>
      <c r="E74" s="280"/>
      <c r="F74" s="281"/>
      <c r="G74" s="281"/>
      <c r="H74" s="282"/>
      <c r="I74" s="280"/>
      <c r="J74" s="280"/>
      <c r="K74" s="280"/>
      <c r="L74" s="284"/>
      <c r="M74" s="284"/>
      <c r="N74" s="284"/>
      <c r="O74" s="882"/>
      <c r="P74" s="285"/>
      <c r="Q74" s="285"/>
      <c r="R74" s="285"/>
      <c r="S74" s="349">
        <f t="shared" si="16"/>
        <v>0</v>
      </c>
      <c r="T74" s="1019" t="e">
        <f t="shared" si="24"/>
        <v>#DIV/0!</v>
      </c>
      <c r="U74" s="285"/>
      <c r="V74" s="350">
        <f t="shared" si="17"/>
        <v>0</v>
      </c>
      <c r="W74" s="376"/>
      <c r="X74" s="376"/>
      <c r="Y74" s="376"/>
      <c r="Z74" s="376"/>
      <c r="AA74" s="376"/>
      <c r="AB74" s="376"/>
      <c r="AC74" s="376"/>
      <c r="AD74" s="890"/>
      <c r="AE74" s="890"/>
      <c r="AF74" s="394"/>
      <c r="AG74" s="441"/>
      <c r="AH74" s="285"/>
      <c r="AI74" s="285"/>
      <c r="AJ74" s="285"/>
      <c r="AK74" s="350">
        <f t="shared" si="18"/>
        <v>0</v>
      </c>
      <c r="AL74" s="1019" t="e">
        <f t="shared" si="25"/>
        <v>#DIV/0!</v>
      </c>
      <c r="AM74" s="285"/>
      <c r="AN74" s="350">
        <f t="shared" si="19"/>
        <v>0</v>
      </c>
      <c r="AO74" s="376"/>
      <c r="AP74" s="376"/>
      <c r="AQ74" s="376"/>
      <c r="AR74" s="376"/>
      <c r="AS74" s="376"/>
      <c r="AT74" s="376"/>
      <c r="AU74" s="376"/>
      <c r="AV74" s="890"/>
      <c r="AW74" s="890"/>
      <c r="AX74" s="394"/>
      <c r="AY74" s="441"/>
      <c r="AZ74" s="285"/>
      <c r="BA74" s="285"/>
      <c r="BB74" s="285"/>
      <c r="BC74" s="350">
        <f t="shared" si="20"/>
        <v>0</v>
      </c>
      <c r="BD74" s="1019" t="e">
        <f t="shared" si="26"/>
        <v>#DIV/0!</v>
      </c>
      <c r="BE74" s="285"/>
      <c r="BF74" s="350">
        <f t="shared" si="21"/>
        <v>0</v>
      </c>
      <c r="BG74" s="376"/>
      <c r="BH74" s="376"/>
      <c r="BI74" s="376"/>
      <c r="BJ74" s="376"/>
      <c r="BK74" s="376"/>
      <c r="BL74" s="376"/>
      <c r="BM74" s="376"/>
      <c r="BN74" s="890"/>
      <c r="BO74" s="890"/>
      <c r="BP74" s="394"/>
      <c r="BQ74" s="441"/>
      <c r="BR74" s="285"/>
      <c r="BS74" s="285"/>
      <c r="BT74" s="285"/>
      <c r="BU74" s="350">
        <f t="shared" si="22"/>
        <v>0</v>
      </c>
      <c r="BV74" s="1019" t="e">
        <f t="shared" si="27"/>
        <v>#DIV/0!</v>
      </c>
      <c r="BW74" s="285"/>
      <c r="BX74" s="350">
        <f t="shared" si="23"/>
        <v>0</v>
      </c>
      <c r="BY74" s="376"/>
      <c r="BZ74" s="376"/>
      <c r="CA74" s="376"/>
      <c r="CB74" s="376"/>
      <c r="CC74" s="376"/>
      <c r="CD74" s="376"/>
      <c r="CE74" s="376"/>
      <c r="CF74" s="890"/>
      <c r="CG74" s="890"/>
      <c r="CH74" s="394"/>
    </row>
    <row r="75" spans="2:86" s="27" customFormat="1">
      <c r="B75" s="392"/>
      <c r="C75" s="279"/>
      <c r="D75" s="280"/>
      <c r="E75" s="280"/>
      <c r="F75" s="281"/>
      <c r="G75" s="281"/>
      <c r="H75" s="282"/>
      <c r="I75" s="280"/>
      <c r="J75" s="280"/>
      <c r="K75" s="280"/>
      <c r="L75" s="284"/>
      <c r="M75" s="284"/>
      <c r="N75" s="284"/>
      <c r="O75" s="882"/>
      <c r="P75" s="285"/>
      <c r="Q75" s="285"/>
      <c r="R75" s="285"/>
      <c r="S75" s="349">
        <f t="shared" si="16"/>
        <v>0</v>
      </c>
      <c r="T75" s="1019" t="e">
        <f t="shared" si="24"/>
        <v>#DIV/0!</v>
      </c>
      <c r="U75" s="285"/>
      <c r="V75" s="350">
        <f t="shared" si="17"/>
        <v>0</v>
      </c>
      <c r="W75" s="376"/>
      <c r="X75" s="376"/>
      <c r="Y75" s="376"/>
      <c r="Z75" s="376"/>
      <c r="AA75" s="376"/>
      <c r="AB75" s="376"/>
      <c r="AC75" s="376"/>
      <c r="AD75" s="890"/>
      <c r="AE75" s="890"/>
      <c r="AF75" s="394"/>
      <c r="AG75" s="441"/>
      <c r="AH75" s="285"/>
      <c r="AI75" s="285"/>
      <c r="AJ75" s="285"/>
      <c r="AK75" s="350">
        <f t="shared" si="18"/>
        <v>0</v>
      </c>
      <c r="AL75" s="1019" t="e">
        <f t="shared" si="25"/>
        <v>#DIV/0!</v>
      </c>
      <c r="AM75" s="285"/>
      <c r="AN75" s="350">
        <f t="shared" si="19"/>
        <v>0</v>
      </c>
      <c r="AO75" s="376"/>
      <c r="AP75" s="376"/>
      <c r="AQ75" s="376"/>
      <c r="AR75" s="376"/>
      <c r="AS75" s="376"/>
      <c r="AT75" s="376"/>
      <c r="AU75" s="376"/>
      <c r="AV75" s="890"/>
      <c r="AW75" s="890"/>
      <c r="AX75" s="394"/>
      <c r="AY75" s="441"/>
      <c r="AZ75" s="285"/>
      <c r="BA75" s="285"/>
      <c r="BB75" s="285"/>
      <c r="BC75" s="350">
        <f t="shared" si="20"/>
        <v>0</v>
      </c>
      <c r="BD75" s="1019" t="e">
        <f t="shared" si="26"/>
        <v>#DIV/0!</v>
      </c>
      <c r="BE75" s="285"/>
      <c r="BF75" s="350">
        <f t="shared" si="21"/>
        <v>0</v>
      </c>
      <c r="BG75" s="376"/>
      <c r="BH75" s="376"/>
      <c r="BI75" s="376"/>
      <c r="BJ75" s="376"/>
      <c r="BK75" s="376"/>
      <c r="BL75" s="376"/>
      <c r="BM75" s="376"/>
      <c r="BN75" s="890"/>
      <c r="BO75" s="890"/>
      <c r="BP75" s="394"/>
      <c r="BQ75" s="441"/>
      <c r="BR75" s="285"/>
      <c r="BS75" s="285"/>
      <c r="BT75" s="285"/>
      <c r="BU75" s="350">
        <f t="shared" si="22"/>
        <v>0</v>
      </c>
      <c r="BV75" s="1019" t="e">
        <f t="shared" si="27"/>
        <v>#DIV/0!</v>
      </c>
      <c r="BW75" s="285"/>
      <c r="BX75" s="350">
        <f t="shared" si="23"/>
        <v>0</v>
      </c>
      <c r="BY75" s="376"/>
      <c r="BZ75" s="376"/>
      <c r="CA75" s="376"/>
      <c r="CB75" s="376"/>
      <c r="CC75" s="376"/>
      <c r="CD75" s="376"/>
      <c r="CE75" s="376"/>
      <c r="CF75" s="890"/>
      <c r="CG75" s="890"/>
      <c r="CH75" s="394"/>
    </row>
    <row r="76" spans="2:86" s="27" customFormat="1">
      <c r="B76" s="395"/>
      <c r="C76" s="286"/>
      <c r="D76" s="283"/>
      <c r="E76" s="280"/>
      <c r="F76" s="281"/>
      <c r="G76" s="281"/>
      <c r="H76" s="282"/>
      <c r="I76" s="283"/>
      <c r="J76" s="283"/>
      <c r="K76" s="283"/>
      <c r="L76" s="284"/>
      <c r="M76" s="284"/>
      <c r="N76" s="284"/>
      <c r="O76" s="881"/>
      <c r="P76" s="284"/>
      <c r="Q76" s="284"/>
      <c r="R76" s="284"/>
      <c r="S76" s="348">
        <f t="shared" si="16"/>
        <v>0</v>
      </c>
      <c r="T76" s="1019" t="e">
        <f t="shared" si="24"/>
        <v>#DIV/0!</v>
      </c>
      <c r="U76" s="284"/>
      <c r="V76" s="350">
        <f t="shared" si="17"/>
        <v>0</v>
      </c>
      <c r="W76" s="375"/>
      <c r="X76" s="375"/>
      <c r="Y76" s="375"/>
      <c r="Z76" s="375"/>
      <c r="AA76" s="375"/>
      <c r="AB76" s="375"/>
      <c r="AC76" s="375"/>
      <c r="AD76" s="889"/>
      <c r="AE76" s="889"/>
      <c r="AF76" s="393"/>
      <c r="AG76" s="440"/>
      <c r="AH76" s="284"/>
      <c r="AI76" s="284"/>
      <c r="AJ76" s="284"/>
      <c r="AK76" s="350">
        <f t="shared" si="18"/>
        <v>0</v>
      </c>
      <c r="AL76" s="1019" t="e">
        <f t="shared" si="25"/>
        <v>#DIV/0!</v>
      </c>
      <c r="AM76" s="284"/>
      <c r="AN76" s="350">
        <f t="shared" si="19"/>
        <v>0</v>
      </c>
      <c r="AO76" s="375"/>
      <c r="AP76" s="375"/>
      <c r="AQ76" s="375"/>
      <c r="AR76" s="375"/>
      <c r="AS76" s="375"/>
      <c r="AT76" s="375"/>
      <c r="AU76" s="375"/>
      <c r="AV76" s="889"/>
      <c r="AW76" s="889"/>
      <c r="AX76" s="393"/>
      <c r="AY76" s="440"/>
      <c r="AZ76" s="284"/>
      <c r="BA76" s="284"/>
      <c r="BB76" s="284"/>
      <c r="BC76" s="350">
        <f t="shared" si="20"/>
        <v>0</v>
      </c>
      <c r="BD76" s="1019" t="e">
        <f t="shared" si="26"/>
        <v>#DIV/0!</v>
      </c>
      <c r="BE76" s="284"/>
      <c r="BF76" s="350">
        <f t="shared" si="21"/>
        <v>0</v>
      </c>
      <c r="BG76" s="375"/>
      <c r="BH76" s="375"/>
      <c r="BI76" s="375"/>
      <c r="BJ76" s="375"/>
      <c r="BK76" s="375"/>
      <c r="BL76" s="375"/>
      <c r="BM76" s="375"/>
      <c r="BN76" s="889"/>
      <c r="BO76" s="889"/>
      <c r="BP76" s="393"/>
      <c r="BQ76" s="440"/>
      <c r="BR76" s="284"/>
      <c r="BS76" s="284"/>
      <c r="BT76" s="284"/>
      <c r="BU76" s="350">
        <f t="shared" si="22"/>
        <v>0</v>
      </c>
      <c r="BV76" s="1019" t="e">
        <f t="shared" si="27"/>
        <v>#DIV/0!</v>
      </c>
      <c r="BW76" s="284"/>
      <c r="BX76" s="350">
        <f t="shared" si="23"/>
        <v>0</v>
      </c>
      <c r="BY76" s="375"/>
      <c r="BZ76" s="375"/>
      <c r="CA76" s="375"/>
      <c r="CB76" s="375"/>
      <c r="CC76" s="375"/>
      <c r="CD76" s="375"/>
      <c r="CE76" s="375"/>
      <c r="CF76" s="889"/>
      <c r="CG76" s="889"/>
      <c r="CH76" s="393"/>
    </row>
    <row r="77" spans="2:86" s="27" customFormat="1">
      <c r="B77" s="395"/>
      <c r="C77" s="286"/>
      <c r="D77" s="283"/>
      <c r="E77" s="280"/>
      <c r="F77" s="281"/>
      <c r="G77" s="281"/>
      <c r="H77" s="282"/>
      <c r="I77" s="283"/>
      <c r="J77" s="283"/>
      <c r="K77" s="283"/>
      <c r="L77" s="284"/>
      <c r="M77" s="284"/>
      <c r="N77" s="284"/>
      <c r="O77" s="881"/>
      <c r="P77" s="284"/>
      <c r="Q77" s="284"/>
      <c r="R77" s="284"/>
      <c r="S77" s="348">
        <f t="shared" si="16"/>
        <v>0</v>
      </c>
      <c r="T77" s="1019" t="e">
        <f t="shared" si="24"/>
        <v>#DIV/0!</v>
      </c>
      <c r="U77" s="284"/>
      <c r="V77" s="350">
        <f t="shared" si="17"/>
        <v>0</v>
      </c>
      <c r="W77" s="375"/>
      <c r="X77" s="375"/>
      <c r="Y77" s="375"/>
      <c r="Z77" s="375"/>
      <c r="AA77" s="375"/>
      <c r="AB77" s="375"/>
      <c r="AC77" s="375"/>
      <c r="AD77" s="889"/>
      <c r="AE77" s="889"/>
      <c r="AF77" s="393"/>
      <c r="AG77" s="440"/>
      <c r="AH77" s="284"/>
      <c r="AI77" s="284"/>
      <c r="AJ77" s="284"/>
      <c r="AK77" s="350">
        <f t="shared" si="18"/>
        <v>0</v>
      </c>
      <c r="AL77" s="1019" t="e">
        <f t="shared" si="25"/>
        <v>#DIV/0!</v>
      </c>
      <c r="AM77" s="284"/>
      <c r="AN77" s="350">
        <f t="shared" si="19"/>
        <v>0</v>
      </c>
      <c r="AO77" s="375"/>
      <c r="AP77" s="375"/>
      <c r="AQ77" s="375"/>
      <c r="AR77" s="375"/>
      <c r="AS77" s="375"/>
      <c r="AT77" s="375"/>
      <c r="AU77" s="375"/>
      <c r="AV77" s="889"/>
      <c r="AW77" s="889"/>
      <c r="AX77" s="393"/>
      <c r="AY77" s="440"/>
      <c r="AZ77" s="284"/>
      <c r="BA77" s="284"/>
      <c r="BB77" s="284"/>
      <c r="BC77" s="350">
        <f t="shared" si="20"/>
        <v>0</v>
      </c>
      <c r="BD77" s="1019" t="e">
        <f t="shared" si="26"/>
        <v>#DIV/0!</v>
      </c>
      <c r="BE77" s="284"/>
      <c r="BF77" s="350">
        <f t="shared" si="21"/>
        <v>0</v>
      </c>
      <c r="BG77" s="375"/>
      <c r="BH77" s="375"/>
      <c r="BI77" s="375"/>
      <c r="BJ77" s="375"/>
      <c r="BK77" s="375"/>
      <c r="BL77" s="375"/>
      <c r="BM77" s="375"/>
      <c r="BN77" s="889"/>
      <c r="BO77" s="889"/>
      <c r="BP77" s="393"/>
      <c r="BQ77" s="440"/>
      <c r="BR77" s="284"/>
      <c r="BS77" s="284"/>
      <c r="BT77" s="284"/>
      <c r="BU77" s="350">
        <f t="shared" si="22"/>
        <v>0</v>
      </c>
      <c r="BV77" s="1019" t="e">
        <f t="shared" si="27"/>
        <v>#DIV/0!</v>
      </c>
      <c r="BW77" s="284"/>
      <c r="BX77" s="350">
        <f t="shared" si="23"/>
        <v>0</v>
      </c>
      <c r="BY77" s="375"/>
      <c r="BZ77" s="375"/>
      <c r="CA77" s="375"/>
      <c r="CB77" s="375"/>
      <c r="CC77" s="375"/>
      <c r="CD77" s="375"/>
      <c r="CE77" s="375"/>
      <c r="CF77" s="889"/>
      <c r="CG77" s="889"/>
      <c r="CH77" s="393"/>
    </row>
    <row r="78" spans="2:86" s="27" customFormat="1">
      <c r="B78" s="395"/>
      <c r="C78" s="286"/>
      <c r="D78" s="283"/>
      <c r="E78" s="280"/>
      <c r="F78" s="281"/>
      <c r="G78" s="281"/>
      <c r="H78" s="282"/>
      <c r="I78" s="283"/>
      <c r="J78" s="283"/>
      <c r="K78" s="283"/>
      <c r="L78" s="284"/>
      <c r="M78" s="284"/>
      <c r="N78" s="284"/>
      <c r="O78" s="881"/>
      <c r="P78" s="284"/>
      <c r="Q78" s="284"/>
      <c r="R78" s="284"/>
      <c r="S78" s="348">
        <f t="shared" si="16"/>
        <v>0</v>
      </c>
      <c r="T78" s="1019" t="e">
        <f t="shared" si="24"/>
        <v>#DIV/0!</v>
      </c>
      <c r="U78" s="284"/>
      <c r="V78" s="350">
        <f t="shared" si="17"/>
        <v>0</v>
      </c>
      <c r="W78" s="375"/>
      <c r="X78" s="375"/>
      <c r="Y78" s="375"/>
      <c r="Z78" s="375"/>
      <c r="AA78" s="375"/>
      <c r="AB78" s="375"/>
      <c r="AC78" s="375"/>
      <c r="AD78" s="889"/>
      <c r="AE78" s="889"/>
      <c r="AF78" s="393"/>
      <c r="AG78" s="440"/>
      <c r="AH78" s="284"/>
      <c r="AI78" s="284"/>
      <c r="AJ78" s="284"/>
      <c r="AK78" s="350">
        <f t="shared" si="18"/>
        <v>0</v>
      </c>
      <c r="AL78" s="1019" t="e">
        <f t="shared" si="25"/>
        <v>#DIV/0!</v>
      </c>
      <c r="AM78" s="284"/>
      <c r="AN78" s="350">
        <f t="shared" si="19"/>
        <v>0</v>
      </c>
      <c r="AO78" s="375"/>
      <c r="AP78" s="375"/>
      <c r="AQ78" s="375"/>
      <c r="AR78" s="375"/>
      <c r="AS78" s="375"/>
      <c r="AT78" s="375"/>
      <c r="AU78" s="375"/>
      <c r="AV78" s="889"/>
      <c r="AW78" s="889"/>
      <c r="AX78" s="393"/>
      <c r="AY78" s="440"/>
      <c r="AZ78" s="284"/>
      <c r="BA78" s="284"/>
      <c r="BB78" s="284"/>
      <c r="BC78" s="350">
        <f t="shared" si="20"/>
        <v>0</v>
      </c>
      <c r="BD78" s="1019" t="e">
        <f t="shared" si="26"/>
        <v>#DIV/0!</v>
      </c>
      <c r="BE78" s="284"/>
      <c r="BF78" s="350">
        <f t="shared" si="21"/>
        <v>0</v>
      </c>
      <c r="BG78" s="375"/>
      <c r="BH78" s="375"/>
      <c r="BI78" s="375"/>
      <c r="BJ78" s="375"/>
      <c r="BK78" s="375"/>
      <c r="BL78" s="375"/>
      <c r="BM78" s="375"/>
      <c r="BN78" s="889"/>
      <c r="BO78" s="889"/>
      <c r="BP78" s="393"/>
      <c r="BQ78" s="440"/>
      <c r="BR78" s="284"/>
      <c r="BS78" s="284"/>
      <c r="BT78" s="284"/>
      <c r="BU78" s="350">
        <f t="shared" si="22"/>
        <v>0</v>
      </c>
      <c r="BV78" s="1019" t="e">
        <f t="shared" si="27"/>
        <v>#DIV/0!</v>
      </c>
      <c r="BW78" s="284"/>
      <c r="BX78" s="350">
        <f t="shared" si="23"/>
        <v>0</v>
      </c>
      <c r="BY78" s="375"/>
      <c r="BZ78" s="375"/>
      <c r="CA78" s="375"/>
      <c r="CB78" s="375"/>
      <c r="CC78" s="375"/>
      <c r="CD78" s="375"/>
      <c r="CE78" s="375"/>
      <c r="CF78" s="889"/>
      <c r="CG78" s="889"/>
      <c r="CH78" s="393"/>
    </row>
    <row r="79" spans="2:86" s="27" customFormat="1">
      <c r="B79" s="395"/>
      <c r="C79" s="286"/>
      <c r="D79" s="283"/>
      <c r="E79" s="280"/>
      <c r="F79" s="281"/>
      <c r="G79" s="281"/>
      <c r="H79" s="282"/>
      <c r="I79" s="283"/>
      <c r="J79" s="283"/>
      <c r="K79" s="283"/>
      <c r="L79" s="284"/>
      <c r="M79" s="284"/>
      <c r="N79" s="284"/>
      <c r="O79" s="882"/>
      <c r="P79" s="285"/>
      <c r="Q79" s="285"/>
      <c r="R79" s="285"/>
      <c r="S79" s="349">
        <f t="shared" si="16"/>
        <v>0</v>
      </c>
      <c r="T79" s="1019" t="e">
        <f t="shared" si="24"/>
        <v>#DIV/0!</v>
      </c>
      <c r="U79" s="284"/>
      <c r="V79" s="350">
        <f t="shared" si="17"/>
        <v>0</v>
      </c>
      <c r="W79" s="376"/>
      <c r="X79" s="376"/>
      <c r="Y79" s="376"/>
      <c r="Z79" s="376"/>
      <c r="AA79" s="376"/>
      <c r="AB79" s="376"/>
      <c r="AC79" s="376"/>
      <c r="AD79" s="890"/>
      <c r="AE79" s="890"/>
      <c r="AF79" s="394"/>
      <c r="AG79" s="441"/>
      <c r="AH79" s="285"/>
      <c r="AI79" s="285"/>
      <c r="AJ79" s="285"/>
      <c r="AK79" s="350">
        <f t="shared" si="18"/>
        <v>0</v>
      </c>
      <c r="AL79" s="1019" t="e">
        <f t="shared" si="25"/>
        <v>#DIV/0!</v>
      </c>
      <c r="AM79" s="284"/>
      <c r="AN79" s="350">
        <f t="shared" si="19"/>
        <v>0</v>
      </c>
      <c r="AO79" s="376"/>
      <c r="AP79" s="376"/>
      <c r="AQ79" s="376"/>
      <c r="AR79" s="376"/>
      <c r="AS79" s="376"/>
      <c r="AT79" s="376"/>
      <c r="AU79" s="376"/>
      <c r="AV79" s="890"/>
      <c r="AW79" s="890"/>
      <c r="AX79" s="394"/>
      <c r="AY79" s="441"/>
      <c r="AZ79" s="285"/>
      <c r="BA79" s="285"/>
      <c r="BB79" s="285"/>
      <c r="BC79" s="350">
        <f t="shared" si="20"/>
        <v>0</v>
      </c>
      <c r="BD79" s="1019" t="e">
        <f t="shared" si="26"/>
        <v>#DIV/0!</v>
      </c>
      <c r="BE79" s="284"/>
      <c r="BF79" s="350">
        <f t="shared" si="21"/>
        <v>0</v>
      </c>
      <c r="BG79" s="376"/>
      <c r="BH79" s="376"/>
      <c r="BI79" s="376"/>
      <c r="BJ79" s="376"/>
      <c r="BK79" s="376"/>
      <c r="BL79" s="376"/>
      <c r="BM79" s="376"/>
      <c r="BN79" s="890"/>
      <c r="BO79" s="890"/>
      <c r="BP79" s="394"/>
      <c r="BQ79" s="441"/>
      <c r="BR79" s="285"/>
      <c r="BS79" s="285"/>
      <c r="BT79" s="285"/>
      <c r="BU79" s="350">
        <f t="shared" si="22"/>
        <v>0</v>
      </c>
      <c r="BV79" s="1019" t="e">
        <f t="shared" si="27"/>
        <v>#DIV/0!</v>
      </c>
      <c r="BW79" s="284"/>
      <c r="BX79" s="350">
        <f t="shared" si="23"/>
        <v>0</v>
      </c>
      <c r="BY79" s="376"/>
      <c r="BZ79" s="376"/>
      <c r="CA79" s="376"/>
      <c r="CB79" s="376"/>
      <c r="CC79" s="376"/>
      <c r="CD79" s="376"/>
      <c r="CE79" s="376"/>
      <c r="CF79" s="890"/>
      <c r="CG79" s="890"/>
      <c r="CH79" s="394"/>
    </row>
    <row r="80" spans="2:86" s="27" customFormat="1">
      <c r="B80" s="395"/>
      <c r="C80" s="286"/>
      <c r="D80" s="283"/>
      <c r="E80" s="280"/>
      <c r="F80" s="281"/>
      <c r="G80" s="281"/>
      <c r="H80" s="282"/>
      <c r="I80" s="283"/>
      <c r="J80" s="283"/>
      <c r="K80" s="283"/>
      <c r="L80" s="284"/>
      <c r="M80" s="284"/>
      <c r="N80" s="284"/>
      <c r="O80" s="881"/>
      <c r="P80" s="284"/>
      <c r="Q80" s="284"/>
      <c r="R80" s="284"/>
      <c r="S80" s="348">
        <f t="shared" si="16"/>
        <v>0</v>
      </c>
      <c r="T80" s="1019" t="e">
        <f t="shared" si="24"/>
        <v>#DIV/0!</v>
      </c>
      <c r="U80" s="284"/>
      <c r="V80" s="350">
        <f t="shared" si="17"/>
        <v>0</v>
      </c>
      <c r="W80" s="375"/>
      <c r="X80" s="375"/>
      <c r="Y80" s="375"/>
      <c r="Z80" s="375"/>
      <c r="AA80" s="375"/>
      <c r="AB80" s="375"/>
      <c r="AC80" s="375"/>
      <c r="AD80" s="889"/>
      <c r="AE80" s="889"/>
      <c r="AF80" s="393"/>
      <c r="AG80" s="440"/>
      <c r="AH80" s="284"/>
      <c r="AI80" s="284"/>
      <c r="AJ80" s="284"/>
      <c r="AK80" s="350">
        <f t="shared" si="18"/>
        <v>0</v>
      </c>
      <c r="AL80" s="1019" t="e">
        <f t="shared" si="25"/>
        <v>#DIV/0!</v>
      </c>
      <c r="AM80" s="284"/>
      <c r="AN80" s="350">
        <f t="shared" si="19"/>
        <v>0</v>
      </c>
      <c r="AO80" s="375"/>
      <c r="AP80" s="375"/>
      <c r="AQ80" s="375"/>
      <c r="AR80" s="375"/>
      <c r="AS80" s="375"/>
      <c r="AT80" s="375"/>
      <c r="AU80" s="375"/>
      <c r="AV80" s="889"/>
      <c r="AW80" s="889"/>
      <c r="AX80" s="393"/>
      <c r="AY80" s="440"/>
      <c r="AZ80" s="284"/>
      <c r="BA80" s="284"/>
      <c r="BB80" s="284"/>
      <c r="BC80" s="350">
        <f t="shared" si="20"/>
        <v>0</v>
      </c>
      <c r="BD80" s="1019" t="e">
        <f t="shared" si="26"/>
        <v>#DIV/0!</v>
      </c>
      <c r="BE80" s="284"/>
      <c r="BF80" s="350">
        <f t="shared" si="21"/>
        <v>0</v>
      </c>
      <c r="BG80" s="375"/>
      <c r="BH80" s="375"/>
      <c r="BI80" s="375"/>
      <c r="BJ80" s="375"/>
      <c r="BK80" s="375"/>
      <c r="BL80" s="375"/>
      <c r="BM80" s="375"/>
      <c r="BN80" s="889"/>
      <c r="BO80" s="889"/>
      <c r="BP80" s="393"/>
      <c r="BQ80" s="440"/>
      <c r="BR80" s="284"/>
      <c r="BS80" s="284"/>
      <c r="BT80" s="284"/>
      <c r="BU80" s="350">
        <f t="shared" si="22"/>
        <v>0</v>
      </c>
      <c r="BV80" s="1019" t="e">
        <f t="shared" si="27"/>
        <v>#DIV/0!</v>
      </c>
      <c r="BW80" s="284"/>
      <c r="BX80" s="350">
        <f t="shared" si="23"/>
        <v>0</v>
      </c>
      <c r="BY80" s="375"/>
      <c r="BZ80" s="375"/>
      <c r="CA80" s="375"/>
      <c r="CB80" s="375"/>
      <c r="CC80" s="375"/>
      <c r="CD80" s="375"/>
      <c r="CE80" s="375"/>
      <c r="CF80" s="889"/>
      <c r="CG80" s="889"/>
      <c r="CH80" s="393"/>
    </row>
    <row r="81" spans="2:86" s="27" customFormat="1">
      <c r="B81" s="395"/>
      <c r="C81" s="286"/>
      <c r="D81" s="283"/>
      <c r="E81" s="280"/>
      <c r="F81" s="281"/>
      <c r="G81" s="281"/>
      <c r="H81" s="282"/>
      <c r="I81" s="283"/>
      <c r="J81" s="283"/>
      <c r="K81" s="283"/>
      <c r="L81" s="284"/>
      <c r="M81" s="284"/>
      <c r="N81" s="284"/>
      <c r="O81" s="881"/>
      <c r="P81" s="284"/>
      <c r="Q81" s="284"/>
      <c r="R81" s="284"/>
      <c r="S81" s="348">
        <f t="shared" si="16"/>
        <v>0</v>
      </c>
      <c r="T81" s="1019" t="e">
        <f t="shared" si="24"/>
        <v>#DIV/0!</v>
      </c>
      <c r="U81" s="284"/>
      <c r="V81" s="350">
        <f t="shared" si="17"/>
        <v>0</v>
      </c>
      <c r="W81" s="375"/>
      <c r="X81" s="375"/>
      <c r="Y81" s="375"/>
      <c r="Z81" s="375"/>
      <c r="AA81" s="375"/>
      <c r="AB81" s="375"/>
      <c r="AC81" s="375"/>
      <c r="AD81" s="889"/>
      <c r="AE81" s="889"/>
      <c r="AF81" s="393"/>
      <c r="AG81" s="440"/>
      <c r="AH81" s="284"/>
      <c r="AI81" s="284"/>
      <c r="AJ81" s="284"/>
      <c r="AK81" s="350">
        <f t="shared" si="18"/>
        <v>0</v>
      </c>
      <c r="AL81" s="1019" t="e">
        <f t="shared" si="25"/>
        <v>#DIV/0!</v>
      </c>
      <c r="AM81" s="284"/>
      <c r="AN81" s="350">
        <f t="shared" si="19"/>
        <v>0</v>
      </c>
      <c r="AO81" s="375"/>
      <c r="AP81" s="375"/>
      <c r="AQ81" s="375"/>
      <c r="AR81" s="375"/>
      <c r="AS81" s="375"/>
      <c r="AT81" s="375"/>
      <c r="AU81" s="375"/>
      <c r="AV81" s="889"/>
      <c r="AW81" s="889"/>
      <c r="AX81" s="393"/>
      <c r="AY81" s="440"/>
      <c r="AZ81" s="284"/>
      <c r="BA81" s="284"/>
      <c r="BB81" s="284"/>
      <c r="BC81" s="350">
        <f t="shared" si="20"/>
        <v>0</v>
      </c>
      <c r="BD81" s="1019" t="e">
        <f t="shared" si="26"/>
        <v>#DIV/0!</v>
      </c>
      <c r="BE81" s="284"/>
      <c r="BF81" s="350">
        <f t="shared" si="21"/>
        <v>0</v>
      </c>
      <c r="BG81" s="375"/>
      <c r="BH81" s="375"/>
      <c r="BI81" s="375"/>
      <c r="BJ81" s="375"/>
      <c r="BK81" s="375"/>
      <c r="BL81" s="375"/>
      <c r="BM81" s="375"/>
      <c r="BN81" s="889"/>
      <c r="BO81" s="889"/>
      <c r="BP81" s="393"/>
      <c r="BQ81" s="440"/>
      <c r="BR81" s="284"/>
      <c r="BS81" s="284"/>
      <c r="BT81" s="284"/>
      <c r="BU81" s="350">
        <f t="shared" si="22"/>
        <v>0</v>
      </c>
      <c r="BV81" s="1019" t="e">
        <f t="shared" si="27"/>
        <v>#DIV/0!</v>
      </c>
      <c r="BW81" s="284"/>
      <c r="BX81" s="350">
        <f t="shared" si="23"/>
        <v>0</v>
      </c>
      <c r="BY81" s="375"/>
      <c r="BZ81" s="375"/>
      <c r="CA81" s="375"/>
      <c r="CB81" s="375"/>
      <c r="CC81" s="375"/>
      <c r="CD81" s="375"/>
      <c r="CE81" s="375"/>
      <c r="CF81" s="889"/>
      <c r="CG81" s="889"/>
      <c r="CH81" s="393"/>
    </row>
    <row r="82" spans="2:86" s="27" customFormat="1">
      <c r="B82" s="392"/>
      <c r="C82" s="279"/>
      <c r="D82" s="280"/>
      <c r="E82" s="280"/>
      <c r="F82" s="281"/>
      <c r="G82" s="281"/>
      <c r="H82" s="282"/>
      <c r="I82" s="280"/>
      <c r="J82" s="280"/>
      <c r="K82" s="280"/>
      <c r="L82" s="284"/>
      <c r="M82" s="284"/>
      <c r="N82" s="284"/>
      <c r="O82" s="882"/>
      <c r="P82" s="285"/>
      <c r="Q82" s="285"/>
      <c r="R82" s="285"/>
      <c r="S82" s="349">
        <f t="shared" si="16"/>
        <v>0</v>
      </c>
      <c r="T82" s="1019" t="e">
        <f t="shared" si="24"/>
        <v>#DIV/0!</v>
      </c>
      <c r="U82" s="285"/>
      <c r="V82" s="350">
        <f t="shared" si="17"/>
        <v>0</v>
      </c>
      <c r="W82" s="376"/>
      <c r="X82" s="376"/>
      <c r="Y82" s="376"/>
      <c r="Z82" s="376"/>
      <c r="AA82" s="376"/>
      <c r="AB82" s="376"/>
      <c r="AC82" s="376"/>
      <c r="AD82" s="890"/>
      <c r="AE82" s="890"/>
      <c r="AF82" s="394"/>
      <c r="AG82" s="441"/>
      <c r="AH82" s="285"/>
      <c r="AI82" s="285"/>
      <c r="AJ82" s="285"/>
      <c r="AK82" s="350">
        <f t="shared" si="18"/>
        <v>0</v>
      </c>
      <c r="AL82" s="1019" t="e">
        <f t="shared" si="25"/>
        <v>#DIV/0!</v>
      </c>
      <c r="AM82" s="285"/>
      <c r="AN82" s="350">
        <f t="shared" si="19"/>
        <v>0</v>
      </c>
      <c r="AO82" s="376"/>
      <c r="AP82" s="376"/>
      <c r="AQ82" s="376"/>
      <c r="AR82" s="376"/>
      <c r="AS82" s="376"/>
      <c r="AT82" s="376"/>
      <c r="AU82" s="376"/>
      <c r="AV82" s="890"/>
      <c r="AW82" s="890"/>
      <c r="AX82" s="394"/>
      <c r="AY82" s="441"/>
      <c r="AZ82" s="285"/>
      <c r="BA82" s="285"/>
      <c r="BB82" s="285"/>
      <c r="BC82" s="350">
        <f t="shared" si="20"/>
        <v>0</v>
      </c>
      <c r="BD82" s="1019" t="e">
        <f t="shared" si="26"/>
        <v>#DIV/0!</v>
      </c>
      <c r="BE82" s="285"/>
      <c r="BF82" s="350">
        <f t="shared" si="21"/>
        <v>0</v>
      </c>
      <c r="BG82" s="376"/>
      <c r="BH82" s="376"/>
      <c r="BI82" s="376"/>
      <c r="BJ82" s="376"/>
      <c r="BK82" s="376"/>
      <c r="BL82" s="376"/>
      <c r="BM82" s="376"/>
      <c r="BN82" s="890"/>
      <c r="BO82" s="890"/>
      <c r="BP82" s="394"/>
      <c r="BQ82" s="441"/>
      <c r="BR82" s="285"/>
      <c r="BS82" s="285"/>
      <c r="BT82" s="285"/>
      <c r="BU82" s="350">
        <f t="shared" si="22"/>
        <v>0</v>
      </c>
      <c r="BV82" s="1019" t="e">
        <f t="shared" si="27"/>
        <v>#DIV/0!</v>
      </c>
      <c r="BW82" s="285"/>
      <c r="BX82" s="350">
        <f t="shared" si="23"/>
        <v>0</v>
      </c>
      <c r="BY82" s="376"/>
      <c r="BZ82" s="376"/>
      <c r="CA82" s="376"/>
      <c r="CB82" s="376"/>
      <c r="CC82" s="376"/>
      <c r="CD82" s="376"/>
      <c r="CE82" s="376"/>
      <c r="CF82" s="890"/>
      <c r="CG82" s="890"/>
      <c r="CH82" s="394"/>
    </row>
    <row r="83" spans="2:86" s="27" customFormat="1">
      <c r="B83" s="395"/>
      <c r="C83" s="286"/>
      <c r="D83" s="287"/>
      <c r="E83" s="280"/>
      <c r="F83" s="281"/>
      <c r="G83" s="281"/>
      <c r="H83" s="282"/>
      <c r="I83" s="287"/>
      <c r="J83" s="287"/>
      <c r="K83" s="287"/>
      <c r="L83" s="284"/>
      <c r="M83" s="284"/>
      <c r="N83" s="284"/>
      <c r="O83" s="881"/>
      <c r="P83" s="284"/>
      <c r="Q83" s="284"/>
      <c r="R83" s="284"/>
      <c r="S83" s="348">
        <f t="shared" si="16"/>
        <v>0</v>
      </c>
      <c r="T83" s="1019" t="e">
        <f t="shared" si="24"/>
        <v>#DIV/0!</v>
      </c>
      <c r="U83" s="284"/>
      <c r="V83" s="350">
        <f t="shared" si="17"/>
        <v>0</v>
      </c>
      <c r="W83" s="375"/>
      <c r="X83" s="375"/>
      <c r="Y83" s="375"/>
      <c r="Z83" s="375"/>
      <c r="AA83" s="375"/>
      <c r="AB83" s="375"/>
      <c r="AC83" s="375"/>
      <c r="AD83" s="889"/>
      <c r="AE83" s="889"/>
      <c r="AF83" s="393"/>
      <c r="AG83" s="440"/>
      <c r="AH83" s="284"/>
      <c r="AI83" s="284"/>
      <c r="AJ83" s="284"/>
      <c r="AK83" s="350">
        <f t="shared" si="18"/>
        <v>0</v>
      </c>
      <c r="AL83" s="1019" t="e">
        <f t="shared" si="25"/>
        <v>#DIV/0!</v>
      </c>
      <c r="AM83" s="284"/>
      <c r="AN83" s="350">
        <f t="shared" si="19"/>
        <v>0</v>
      </c>
      <c r="AO83" s="375"/>
      <c r="AP83" s="375"/>
      <c r="AQ83" s="375"/>
      <c r="AR83" s="375"/>
      <c r="AS83" s="375"/>
      <c r="AT83" s="375"/>
      <c r="AU83" s="375"/>
      <c r="AV83" s="889"/>
      <c r="AW83" s="889"/>
      <c r="AX83" s="393"/>
      <c r="AY83" s="440"/>
      <c r="AZ83" s="284"/>
      <c r="BA83" s="284"/>
      <c r="BB83" s="284"/>
      <c r="BC83" s="350">
        <f t="shared" si="20"/>
        <v>0</v>
      </c>
      <c r="BD83" s="1019" t="e">
        <f t="shared" si="26"/>
        <v>#DIV/0!</v>
      </c>
      <c r="BE83" s="284"/>
      <c r="BF83" s="350">
        <f t="shared" si="21"/>
        <v>0</v>
      </c>
      <c r="BG83" s="375"/>
      <c r="BH83" s="375"/>
      <c r="BI83" s="375"/>
      <c r="BJ83" s="375"/>
      <c r="BK83" s="375"/>
      <c r="BL83" s="375"/>
      <c r="BM83" s="375"/>
      <c r="BN83" s="889"/>
      <c r="BO83" s="889"/>
      <c r="BP83" s="393"/>
      <c r="BQ83" s="440"/>
      <c r="BR83" s="284"/>
      <c r="BS83" s="284"/>
      <c r="BT83" s="284"/>
      <c r="BU83" s="350">
        <f t="shared" si="22"/>
        <v>0</v>
      </c>
      <c r="BV83" s="1019" t="e">
        <f t="shared" si="27"/>
        <v>#DIV/0!</v>
      </c>
      <c r="BW83" s="284"/>
      <c r="BX83" s="350">
        <f t="shared" si="23"/>
        <v>0</v>
      </c>
      <c r="BY83" s="375"/>
      <c r="BZ83" s="375"/>
      <c r="CA83" s="375"/>
      <c r="CB83" s="375"/>
      <c r="CC83" s="375"/>
      <c r="CD83" s="375"/>
      <c r="CE83" s="375"/>
      <c r="CF83" s="889"/>
      <c r="CG83" s="889"/>
      <c r="CH83" s="393"/>
    </row>
    <row r="84" spans="2:86" s="27" customFormat="1">
      <c r="B84" s="395"/>
      <c r="C84" s="286"/>
      <c r="D84" s="287"/>
      <c r="E84" s="280"/>
      <c r="F84" s="281"/>
      <c r="G84" s="281"/>
      <c r="H84" s="282"/>
      <c r="I84" s="287"/>
      <c r="J84" s="287"/>
      <c r="K84" s="287"/>
      <c r="L84" s="284"/>
      <c r="M84" s="284"/>
      <c r="N84" s="284"/>
      <c r="O84" s="881"/>
      <c r="P84" s="284"/>
      <c r="Q84" s="284"/>
      <c r="R84" s="284"/>
      <c r="S84" s="348">
        <f t="shared" si="16"/>
        <v>0</v>
      </c>
      <c r="T84" s="1019" t="e">
        <f t="shared" si="24"/>
        <v>#DIV/0!</v>
      </c>
      <c r="U84" s="284"/>
      <c r="V84" s="350">
        <f t="shared" si="17"/>
        <v>0</v>
      </c>
      <c r="W84" s="375"/>
      <c r="X84" s="375"/>
      <c r="Y84" s="375"/>
      <c r="Z84" s="375"/>
      <c r="AA84" s="375"/>
      <c r="AB84" s="375"/>
      <c r="AC84" s="375"/>
      <c r="AD84" s="889"/>
      <c r="AE84" s="889"/>
      <c r="AF84" s="393"/>
      <c r="AG84" s="440"/>
      <c r="AH84" s="284"/>
      <c r="AI84" s="284"/>
      <c r="AJ84" s="284"/>
      <c r="AK84" s="350">
        <f t="shared" si="18"/>
        <v>0</v>
      </c>
      <c r="AL84" s="1019" t="e">
        <f t="shared" si="25"/>
        <v>#DIV/0!</v>
      </c>
      <c r="AM84" s="284"/>
      <c r="AN84" s="350">
        <f t="shared" si="19"/>
        <v>0</v>
      </c>
      <c r="AO84" s="375"/>
      <c r="AP84" s="375"/>
      <c r="AQ84" s="375"/>
      <c r="AR84" s="375"/>
      <c r="AS84" s="375"/>
      <c r="AT84" s="375"/>
      <c r="AU84" s="375"/>
      <c r="AV84" s="889"/>
      <c r="AW84" s="889"/>
      <c r="AX84" s="393"/>
      <c r="AY84" s="440"/>
      <c r="AZ84" s="284"/>
      <c r="BA84" s="284"/>
      <c r="BB84" s="284"/>
      <c r="BC84" s="350">
        <f t="shared" si="20"/>
        <v>0</v>
      </c>
      <c r="BD84" s="1019" t="e">
        <f t="shared" si="26"/>
        <v>#DIV/0!</v>
      </c>
      <c r="BE84" s="284"/>
      <c r="BF84" s="350">
        <f t="shared" si="21"/>
        <v>0</v>
      </c>
      <c r="BG84" s="375"/>
      <c r="BH84" s="375"/>
      <c r="BI84" s="375"/>
      <c r="BJ84" s="375"/>
      <c r="BK84" s="375"/>
      <c r="BL84" s="375"/>
      <c r="BM84" s="375"/>
      <c r="BN84" s="889"/>
      <c r="BO84" s="889"/>
      <c r="BP84" s="393"/>
      <c r="BQ84" s="440"/>
      <c r="BR84" s="284"/>
      <c r="BS84" s="284"/>
      <c r="BT84" s="284"/>
      <c r="BU84" s="350">
        <f t="shared" si="22"/>
        <v>0</v>
      </c>
      <c r="BV84" s="1019" t="e">
        <f t="shared" si="27"/>
        <v>#DIV/0!</v>
      </c>
      <c r="BW84" s="284"/>
      <c r="BX84" s="350">
        <f t="shared" si="23"/>
        <v>0</v>
      </c>
      <c r="BY84" s="375"/>
      <c r="BZ84" s="375"/>
      <c r="CA84" s="375"/>
      <c r="CB84" s="375"/>
      <c r="CC84" s="375"/>
      <c r="CD84" s="375"/>
      <c r="CE84" s="375"/>
      <c r="CF84" s="889"/>
      <c r="CG84" s="889"/>
      <c r="CH84" s="393"/>
    </row>
    <row r="85" spans="2:86" s="27" customFormat="1">
      <c r="B85" s="395"/>
      <c r="C85" s="286"/>
      <c r="D85" s="287"/>
      <c r="E85" s="280"/>
      <c r="F85" s="281"/>
      <c r="G85" s="281"/>
      <c r="H85" s="282"/>
      <c r="I85" s="287"/>
      <c r="J85" s="287"/>
      <c r="K85" s="287"/>
      <c r="L85" s="284"/>
      <c r="M85" s="284"/>
      <c r="N85" s="284"/>
      <c r="O85" s="881"/>
      <c r="P85" s="284"/>
      <c r="Q85" s="284"/>
      <c r="R85" s="284"/>
      <c r="S85" s="348">
        <f t="shared" si="16"/>
        <v>0</v>
      </c>
      <c r="T85" s="1019" t="e">
        <f t="shared" si="24"/>
        <v>#DIV/0!</v>
      </c>
      <c r="U85" s="284"/>
      <c r="V85" s="350">
        <f t="shared" si="17"/>
        <v>0</v>
      </c>
      <c r="W85" s="375"/>
      <c r="X85" s="375"/>
      <c r="Y85" s="375"/>
      <c r="Z85" s="375"/>
      <c r="AA85" s="375"/>
      <c r="AB85" s="375"/>
      <c r="AC85" s="375"/>
      <c r="AD85" s="889"/>
      <c r="AE85" s="889"/>
      <c r="AF85" s="393"/>
      <c r="AG85" s="440"/>
      <c r="AH85" s="284"/>
      <c r="AI85" s="284"/>
      <c r="AJ85" s="284"/>
      <c r="AK85" s="350">
        <f t="shared" si="18"/>
        <v>0</v>
      </c>
      <c r="AL85" s="1019" t="e">
        <f t="shared" si="25"/>
        <v>#DIV/0!</v>
      </c>
      <c r="AM85" s="284"/>
      <c r="AN85" s="350">
        <f t="shared" si="19"/>
        <v>0</v>
      </c>
      <c r="AO85" s="375"/>
      <c r="AP85" s="375"/>
      <c r="AQ85" s="375"/>
      <c r="AR85" s="375"/>
      <c r="AS85" s="375"/>
      <c r="AT85" s="375"/>
      <c r="AU85" s="375"/>
      <c r="AV85" s="889"/>
      <c r="AW85" s="889"/>
      <c r="AX85" s="393"/>
      <c r="AY85" s="440"/>
      <c r="AZ85" s="284"/>
      <c r="BA85" s="284"/>
      <c r="BB85" s="284"/>
      <c r="BC85" s="350">
        <f t="shared" si="20"/>
        <v>0</v>
      </c>
      <c r="BD85" s="1019" t="e">
        <f t="shared" si="26"/>
        <v>#DIV/0!</v>
      </c>
      <c r="BE85" s="284"/>
      <c r="BF85" s="350">
        <f t="shared" si="21"/>
        <v>0</v>
      </c>
      <c r="BG85" s="375"/>
      <c r="BH85" s="375"/>
      <c r="BI85" s="375"/>
      <c r="BJ85" s="375"/>
      <c r="BK85" s="375"/>
      <c r="BL85" s="375"/>
      <c r="BM85" s="375"/>
      <c r="BN85" s="889"/>
      <c r="BO85" s="889"/>
      <c r="BP85" s="393"/>
      <c r="BQ85" s="440"/>
      <c r="BR85" s="284"/>
      <c r="BS85" s="284"/>
      <c r="BT85" s="284"/>
      <c r="BU85" s="350">
        <f t="shared" si="22"/>
        <v>0</v>
      </c>
      <c r="BV85" s="1019" t="e">
        <f t="shared" si="27"/>
        <v>#DIV/0!</v>
      </c>
      <c r="BW85" s="284"/>
      <c r="BX85" s="350">
        <f t="shared" si="23"/>
        <v>0</v>
      </c>
      <c r="BY85" s="375"/>
      <c r="BZ85" s="375"/>
      <c r="CA85" s="375"/>
      <c r="CB85" s="375"/>
      <c r="CC85" s="375"/>
      <c r="CD85" s="375"/>
      <c r="CE85" s="375"/>
      <c r="CF85" s="889"/>
      <c r="CG85" s="889"/>
      <c r="CH85" s="393"/>
    </row>
    <row r="86" spans="2:86" s="27" customFormat="1">
      <c r="B86" s="395"/>
      <c r="C86" s="286"/>
      <c r="D86" s="283"/>
      <c r="E86" s="280"/>
      <c r="F86" s="281"/>
      <c r="G86" s="281"/>
      <c r="H86" s="282"/>
      <c r="I86" s="283"/>
      <c r="J86" s="283"/>
      <c r="K86" s="283"/>
      <c r="L86" s="284"/>
      <c r="M86" s="284"/>
      <c r="N86" s="284"/>
      <c r="O86" s="881"/>
      <c r="P86" s="284"/>
      <c r="Q86" s="284"/>
      <c r="R86" s="284"/>
      <c r="S86" s="348">
        <f t="shared" si="16"/>
        <v>0</v>
      </c>
      <c r="T86" s="1019" t="e">
        <f t="shared" si="24"/>
        <v>#DIV/0!</v>
      </c>
      <c r="U86" s="284"/>
      <c r="V86" s="350">
        <f t="shared" si="17"/>
        <v>0</v>
      </c>
      <c r="W86" s="375"/>
      <c r="X86" s="375"/>
      <c r="Y86" s="375"/>
      <c r="Z86" s="375"/>
      <c r="AA86" s="375"/>
      <c r="AB86" s="375"/>
      <c r="AC86" s="375"/>
      <c r="AD86" s="889"/>
      <c r="AE86" s="889"/>
      <c r="AF86" s="393"/>
      <c r="AG86" s="440"/>
      <c r="AH86" s="284"/>
      <c r="AI86" s="284"/>
      <c r="AJ86" s="284"/>
      <c r="AK86" s="350">
        <f t="shared" si="18"/>
        <v>0</v>
      </c>
      <c r="AL86" s="1019" t="e">
        <f t="shared" si="25"/>
        <v>#DIV/0!</v>
      </c>
      <c r="AM86" s="284"/>
      <c r="AN86" s="350">
        <f t="shared" si="19"/>
        <v>0</v>
      </c>
      <c r="AO86" s="375"/>
      <c r="AP86" s="375"/>
      <c r="AQ86" s="375"/>
      <c r="AR86" s="375"/>
      <c r="AS86" s="375"/>
      <c r="AT86" s="375"/>
      <c r="AU86" s="375"/>
      <c r="AV86" s="889"/>
      <c r="AW86" s="889"/>
      <c r="AX86" s="393"/>
      <c r="AY86" s="440"/>
      <c r="AZ86" s="284"/>
      <c r="BA86" s="284"/>
      <c r="BB86" s="284"/>
      <c r="BC86" s="350">
        <f t="shared" si="20"/>
        <v>0</v>
      </c>
      <c r="BD86" s="1019" t="e">
        <f t="shared" si="26"/>
        <v>#DIV/0!</v>
      </c>
      <c r="BE86" s="284"/>
      <c r="BF86" s="350">
        <f t="shared" si="21"/>
        <v>0</v>
      </c>
      <c r="BG86" s="375"/>
      <c r="BH86" s="375"/>
      <c r="BI86" s="375"/>
      <c r="BJ86" s="375"/>
      <c r="BK86" s="375"/>
      <c r="BL86" s="375"/>
      <c r="BM86" s="375"/>
      <c r="BN86" s="889"/>
      <c r="BO86" s="889"/>
      <c r="BP86" s="393"/>
      <c r="BQ86" s="440"/>
      <c r="BR86" s="284"/>
      <c r="BS86" s="284"/>
      <c r="BT86" s="284"/>
      <c r="BU86" s="350">
        <f t="shared" si="22"/>
        <v>0</v>
      </c>
      <c r="BV86" s="1019" t="e">
        <f t="shared" si="27"/>
        <v>#DIV/0!</v>
      </c>
      <c r="BW86" s="284"/>
      <c r="BX86" s="350">
        <f t="shared" si="23"/>
        <v>0</v>
      </c>
      <c r="BY86" s="375"/>
      <c r="BZ86" s="375"/>
      <c r="CA86" s="375"/>
      <c r="CB86" s="375"/>
      <c r="CC86" s="375"/>
      <c r="CD86" s="375"/>
      <c r="CE86" s="375"/>
      <c r="CF86" s="889"/>
      <c r="CG86" s="889"/>
      <c r="CH86" s="393"/>
    </row>
    <row r="87" spans="2:86" s="27" customFormat="1">
      <c r="B87" s="395"/>
      <c r="C87" s="286"/>
      <c r="D87" s="283"/>
      <c r="E87" s="280"/>
      <c r="F87" s="281"/>
      <c r="G87" s="281"/>
      <c r="H87" s="282"/>
      <c r="I87" s="283"/>
      <c r="J87" s="283"/>
      <c r="K87" s="283"/>
      <c r="L87" s="284"/>
      <c r="M87" s="284"/>
      <c r="N87" s="284"/>
      <c r="O87" s="881"/>
      <c r="P87" s="284"/>
      <c r="Q87" s="284"/>
      <c r="R87" s="284"/>
      <c r="S87" s="348">
        <f t="shared" si="16"/>
        <v>0</v>
      </c>
      <c r="T87" s="1019" t="e">
        <f t="shared" si="24"/>
        <v>#DIV/0!</v>
      </c>
      <c r="U87" s="284"/>
      <c r="V87" s="350">
        <f t="shared" si="17"/>
        <v>0</v>
      </c>
      <c r="W87" s="375"/>
      <c r="X87" s="375"/>
      <c r="Y87" s="375"/>
      <c r="Z87" s="375"/>
      <c r="AA87" s="375"/>
      <c r="AB87" s="375"/>
      <c r="AC87" s="375"/>
      <c r="AD87" s="889"/>
      <c r="AE87" s="889"/>
      <c r="AF87" s="393"/>
      <c r="AG87" s="440"/>
      <c r="AH87" s="284"/>
      <c r="AI87" s="284"/>
      <c r="AJ87" s="284"/>
      <c r="AK87" s="350">
        <f t="shared" si="18"/>
        <v>0</v>
      </c>
      <c r="AL87" s="1019" t="e">
        <f t="shared" si="25"/>
        <v>#DIV/0!</v>
      </c>
      <c r="AM87" s="284"/>
      <c r="AN87" s="350">
        <f t="shared" si="19"/>
        <v>0</v>
      </c>
      <c r="AO87" s="375"/>
      <c r="AP87" s="375"/>
      <c r="AQ87" s="375"/>
      <c r="AR87" s="375"/>
      <c r="AS87" s="375"/>
      <c r="AT87" s="375"/>
      <c r="AU87" s="375"/>
      <c r="AV87" s="889"/>
      <c r="AW87" s="889"/>
      <c r="AX87" s="393"/>
      <c r="AY87" s="440"/>
      <c r="AZ87" s="284"/>
      <c r="BA87" s="284"/>
      <c r="BB87" s="284"/>
      <c r="BC87" s="350">
        <f t="shared" si="20"/>
        <v>0</v>
      </c>
      <c r="BD87" s="1019" t="e">
        <f t="shared" si="26"/>
        <v>#DIV/0!</v>
      </c>
      <c r="BE87" s="284"/>
      <c r="BF87" s="350">
        <f t="shared" si="21"/>
        <v>0</v>
      </c>
      <c r="BG87" s="375"/>
      <c r="BH87" s="375"/>
      <c r="BI87" s="375"/>
      <c r="BJ87" s="375"/>
      <c r="BK87" s="375"/>
      <c r="BL87" s="375"/>
      <c r="BM87" s="375"/>
      <c r="BN87" s="889"/>
      <c r="BO87" s="889"/>
      <c r="BP87" s="393"/>
      <c r="BQ87" s="440"/>
      <c r="BR87" s="284"/>
      <c r="BS87" s="284"/>
      <c r="BT87" s="284"/>
      <c r="BU87" s="350">
        <f t="shared" si="22"/>
        <v>0</v>
      </c>
      <c r="BV87" s="1019" t="e">
        <f t="shared" si="27"/>
        <v>#DIV/0!</v>
      </c>
      <c r="BW87" s="284"/>
      <c r="BX87" s="350">
        <f t="shared" si="23"/>
        <v>0</v>
      </c>
      <c r="BY87" s="375"/>
      <c r="BZ87" s="375"/>
      <c r="CA87" s="375"/>
      <c r="CB87" s="375"/>
      <c r="CC87" s="375"/>
      <c r="CD87" s="375"/>
      <c r="CE87" s="375"/>
      <c r="CF87" s="889"/>
      <c r="CG87" s="889"/>
      <c r="CH87" s="393"/>
    </row>
    <row r="88" spans="2:86" s="27" customFormat="1">
      <c r="B88" s="395"/>
      <c r="C88" s="286"/>
      <c r="D88" s="283"/>
      <c r="E88" s="280"/>
      <c r="F88" s="281"/>
      <c r="G88" s="281"/>
      <c r="H88" s="282"/>
      <c r="I88" s="283"/>
      <c r="J88" s="283"/>
      <c r="K88" s="283"/>
      <c r="L88" s="284"/>
      <c r="M88" s="284"/>
      <c r="N88" s="284"/>
      <c r="O88" s="881"/>
      <c r="P88" s="284"/>
      <c r="Q88" s="284"/>
      <c r="R88" s="284"/>
      <c r="S88" s="348">
        <f t="shared" si="16"/>
        <v>0</v>
      </c>
      <c r="T88" s="1019" t="e">
        <f t="shared" si="24"/>
        <v>#DIV/0!</v>
      </c>
      <c r="U88" s="284"/>
      <c r="V88" s="350">
        <f t="shared" si="17"/>
        <v>0</v>
      </c>
      <c r="W88" s="375"/>
      <c r="X88" s="375"/>
      <c r="Y88" s="375"/>
      <c r="Z88" s="375"/>
      <c r="AA88" s="375"/>
      <c r="AB88" s="375"/>
      <c r="AC88" s="375"/>
      <c r="AD88" s="889"/>
      <c r="AE88" s="889"/>
      <c r="AF88" s="393"/>
      <c r="AG88" s="440"/>
      <c r="AH88" s="284"/>
      <c r="AI88" s="284"/>
      <c r="AJ88" s="284"/>
      <c r="AK88" s="350">
        <f t="shared" si="18"/>
        <v>0</v>
      </c>
      <c r="AL88" s="1019" t="e">
        <f t="shared" si="25"/>
        <v>#DIV/0!</v>
      </c>
      <c r="AM88" s="284"/>
      <c r="AN88" s="350">
        <f t="shared" si="19"/>
        <v>0</v>
      </c>
      <c r="AO88" s="375"/>
      <c r="AP88" s="375"/>
      <c r="AQ88" s="375"/>
      <c r="AR88" s="375"/>
      <c r="AS88" s="375"/>
      <c r="AT88" s="375"/>
      <c r="AU88" s="375"/>
      <c r="AV88" s="889"/>
      <c r="AW88" s="889"/>
      <c r="AX88" s="393"/>
      <c r="AY88" s="440"/>
      <c r="AZ88" s="284"/>
      <c r="BA88" s="284"/>
      <c r="BB88" s="284"/>
      <c r="BC88" s="350">
        <f t="shared" si="20"/>
        <v>0</v>
      </c>
      <c r="BD88" s="1019" t="e">
        <f t="shared" si="26"/>
        <v>#DIV/0!</v>
      </c>
      <c r="BE88" s="284"/>
      <c r="BF88" s="350">
        <f t="shared" si="21"/>
        <v>0</v>
      </c>
      <c r="BG88" s="375"/>
      <c r="BH88" s="375"/>
      <c r="BI88" s="375"/>
      <c r="BJ88" s="375"/>
      <c r="BK88" s="375"/>
      <c r="BL88" s="375"/>
      <c r="BM88" s="375"/>
      <c r="BN88" s="889"/>
      <c r="BO88" s="889"/>
      <c r="BP88" s="393"/>
      <c r="BQ88" s="440"/>
      <c r="BR88" s="284"/>
      <c r="BS88" s="284"/>
      <c r="BT88" s="284"/>
      <c r="BU88" s="350">
        <f t="shared" si="22"/>
        <v>0</v>
      </c>
      <c r="BV88" s="1019" t="e">
        <f t="shared" si="27"/>
        <v>#DIV/0!</v>
      </c>
      <c r="BW88" s="284"/>
      <c r="BX88" s="350">
        <f t="shared" si="23"/>
        <v>0</v>
      </c>
      <c r="BY88" s="375"/>
      <c r="BZ88" s="375"/>
      <c r="CA88" s="375"/>
      <c r="CB88" s="375"/>
      <c r="CC88" s="375"/>
      <c r="CD88" s="375"/>
      <c r="CE88" s="375"/>
      <c r="CF88" s="889"/>
      <c r="CG88" s="889"/>
      <c r="CH88" s="393"/>
    </row>
    <row r="89" spans="2:86" s="27" customFormat="1">
      <c r="B89" s="395"/>
      <c r="C89" s="286"/>
      <c r="D89" s="283"/>
      <c r="E89" s="280"/>
      <c r="F89" s="281"/>
      <c r="G89" s="281"/>
      <c r="H89" s="282"/>
      <c r="I89" s="283"/>
      <c r="J89" s="283"/>
      <c r="K89" s="283"/>
      <c r="L89" s="284"/>
      <c r="M89" s="284"/>
      <c r="N89" s="284"/>
      <c r="O89" s="881"/>
      <c r="P89" s="284"/>
      <c r="Q89" s="284"/>
      <c r="R89" s="284"/>
      <c r="S89" s="348">
        <f t="shared" si="16"/>
        <v>0</v>
      </c>
      <c r="T89" s="1019" t="e">
        <f t="shared" si="24"/>
        <v>#DIV/0!</v>
      </c>
      <c r="U89" s="284"/>
      <c r="V89" s="350">
        <f t="shared" si="17"/>
        <v>0</v>
      </c>
      <c r="W89" s="375"/>
      <c r="X89" s="375"/>
      <c r="Y89" s="375"/>
      <c r="Z89" s="375"/>
      <c r="AA89" s="375"/>
      <c r="AB89" s="375"/>
      <c r="AC89" s="375"/>
      <c r="AD89" s="889"/>
      <c r="AE89" s="889"/>
      <c r="AF89" s="393"/>
      <c r="AG89" s="440"/>
      <c r="AH89" s="284"/>
      <c r="AI89" s="284"/>
      <c r="AJ89" s="284"/>
      <c r="AK89" s="350">
        <f t="shared" si="18"/>
        <v>0</v>
      </c>
      <c r="AL89" s="1019" t="e">
        <f t="shared" si="25"/>
        <v>#DIV/0!</v>
      </c>
      <c r="AM89" s="284"/>
      <c r="AN89" s="350">
        <f t="shared" si="19"/>
        <v>0</v>
      </c>
      <c r="AO89" s="375"/>
      <c r="AP89" s="375"/>
      <c r="AQ89" s="375"/>
      <c r="AR89" s="375"/>
      <c r="AS89" s="375"/>
      <c r="AT89" s="375"/>
      <c r="AU89" s="375"/>
      <c r="AV89" s="889"/>
      <c r="AW89" s="889"/>
      <c r="AX89" s="393"/>
      <c r="AY89" s="440"/>
      <c r="AZ89" s="284"/>
      <c r="BA89" s="284"/>
      <c r="BB89" s="284"/>
      <c r="BC89" s="350">
        <f t="shared" si="20"/>
        <v>0</v>
      </c>
      <c r="BD89" s="1019" t="e">
        <f t="shared" si="26"/>
        <v>#DIV/0!</v>
      </c>
      <c r="BE89" s="284"/>
      <c r="BF89" s="350">
        <f t="shared" si="21"/>
        <v>0</v>
      </c>
      <c r="BG89" s="375"/>
      <c r="BH89" s="375"/>
      <c r="BI89" s="375"/>
      <c r="BJ89" s="375"/>
      <c r="BK89" s="375"/>
      <c r="BL89" s="375"/>
      <c r="BM89" s="375"/>
      <c r="BN89" s="889"/>
      <c r="BO89" s="889"/>
      <c r="BP89" s="393"/>
      <c r="BQ89" s="440"/>
      <c r="BR89" s="284"/>
      <c r="BS89" s="284"/>
      <c r="BT89" s="284"/>
      <c r="BU89" s="350">
        <f t="shared" si="22"/>
        <v>0</v>
      </c>
      <c r="BV89" s="1019" t="e">
        <f t="shared" si="27"/>
        <v>#DIV/0!</v>
      </c>
      <c r="BW89" s="284"/>
      <c r="BX89" s="350">
        <f t="shared" si="23"/>
        <v>0</v>
      </c>
      <c r="BY89" s="375"/>
      <c r="BZ89" s="375"/>
      <c r="CA89" s="375"/>
      <c r="CB89" s="375"/>
      <c r="CC89" s="375"/>
      <c r="CD89" s="375"/>
      <c r="CE89" s="375"/>
      <c r="CF89" s="889"/>
      <c r="CG89" s="889"/>
      <c r="CH89" s="393"/>
    </row>
    <row r="90" spans="2:86" s="27" customFormat="1">
      <c r="B90" s="395"/>
      <c r="C90" s="286"/>
      <c r="D90" s="287"/>
      <c r="E90" s="280"/>
      <c r="F90" s="281"/>
      <c r="G90" s="281"/>
      <c r="H90" s="282"/>
      <c r="I90" s="287"/>
      <c r="J90" s="287"/>
      <c r="K90" s="287"/>
      <c r="L90" s="284"/>
      <c r="M90" s="284"/>
      <c r="N90" s="284"/>
      <c r="O90" s="881"/>
      <c r="P90" s="284"/>
      <c r="Q90" s="284"/>
      <c r="R90" s="284"/>
      <c r="S90" s="348">
        <f t="shared" si="16"/>
        <v>0</v>
      </c>
      <c r="T90" s="1019" t="e">
        <f t="shared" si="24"/>
        <v>#DIV/0!</v>
      </c>
      <c r="U90" s="284"/>
      <c r="V90" s="350">
        <f t="shared" si="17"/>
        <v>0</v>
      </c>
      <c r="W90" s="375"/>
      <c r="X90" s="375"/>
      <c r="Y90" s="375"/>
      <c r="Z90" s="375"/>
      <c r="AA90" s="375"/>
      <c r="AB90" s="375"/>
      <c r="AC90" s="375"/>
      <c r="AD90" s="889"/>
      <c r="AE90" s="889"/>
      <c r="AF90" s="393"/>
      <c r="AG90" s="440"/>
      <c r="AH90" s="284"/>
      <c r="AI90" s="284"/>
      <c r="AJ90" s="284"/>
      <c r="AK90" s="350">
        <f t="shared" si="18"/>
        <v>0</v>
      </c>
      <c r="AL90" s="1019" t="e">
        <f t="shared" si="25"/>
        <v>#DIV/0!</v>
      </c>
      <c r="AM90" s="284"/>
      <c r="AN90" s="350">
        <f t="shared" si="19"/>
        <v>0</v>
      </c>
      <c r="AO90" s="375"/>
      <c r="AP90" s="375"/>
      <c r="AQ90" s="375"/>
      <c r="AR90" s="375"/>
      <c r="AS90" s="375"/>
      <c r="AT90" s="375"/>
      <c r="AU90" s="375"/>
      <c r="AV90" s="889"/>
      <c r="AW90" s="889"/>
      <c r="AX90" s="393"/>
      <c r="AY90" s="440"/>
      <c r="AZ90" s="284"/>
      <c r="BA90" s="284"/>
      <c r="BB90" s="284"/>
      <c r="BC90" s="350">
        <f t="shared" si="20"/>
        <v>0</v>
      </c>
      <c r="BD90" s="1019" t="e">
        <f t="shared" si="26"/>
        <v>#DIV/0!</v>
      </c>
      <c r="BE90" s="284"/>
      <c r="BF90" s="350">
        <f t="shared" si="21"/>
        <v>0</v>
      </c>
      <c r="BG90" s="375"/>
      <c r="BH90" s="375"/>
      <c r="BI90" s="375"/>
      <c r="BJ90" s="375"/>
      <c r="BK90" s="375"/>
      <c r="BL90" s="375"/>
      <c r="BM90" s="375"/>
      <c r="BN90" s="889"/>
      <c r="BO90" s="889"/>
      <c r="BP90" s="393"/>
      <c r="BQ90" s="440"/>
      <c r="BR90" s="284"/>
      <c r="BS90" s="284"/>
      <c r="BT90" s="284"/>
      <c r="BU90" s="350">
        <f t="shared" si="22"/>
        <v>0</v>
      </c>
      <c r="BV90" s="1019" t="e">
        <f t="shared" si="27"/>
        <v>#DIV/0!</v>
      </c>
      <c r="BW90" s="284"/>
      <c r="BX90" s="350">
        <f t="shared" si="23"/>
        <v>0</v>
      </c>
      <c r="BY90" s="375"/>
      <c r="BZ90" s="375"/>
      <c r="CA90" s="375"/>
      <c r="CB90" s="375"/>
      <c r="CC90" s="375"/>
      <c r="CD90" s="375"/>
      <c r="CE90" s="375"/>
      <c r="CF90" s="889"/>
      <c r="CG90" s="889"/>
      <c r="CH90" s="393"/>
    </row>
    <row r="91" spans="2:86" s="27" customFormat="1">
      <c r="B91" s="395"/>
      <c r="C91" s="286"/>
      <c r="D91" s="287"/>
      <c r="E91" s="280"/>
      <c r="F91" s="281"/>
      <c r="G91" s="281"/>
      <c r="H91" s="282"/>
      <c r="I91" s="287"/>
      <c r="J91" s="287"/>
      <c r="K91" s="287"/>
      <c r="L91" s="284"/>
      <c r="M91" s="284"/>
      <c r="N91" s="284"/>
      <c r="O91" s="881"/>
      <c r="P91" s="284"/>
      <c r="Q91" s="284"/>
      <c r="R91" s="284"/>
      <c r="S91" s="348">
        <f t="shared" si="16"/>
        <v>0</v>
      </c>
      <c r="T91" s="1019" t="e">
        <f t="shared" si="24"/>
        <v>#DIV/0!</v>
      </c>
      <c r="U91" s="284"/>
      <c r="V91" s="350">
        <f t="shared" si="17"/>
        <v>0</v>
      </c>
      <c r="W91" s="375"/>
      <c r="X91" s="375"/>
      <c r="Y91" s="375"/>
      <c r="Z91" s="375"/>
      <c r="AA91" s="375"/>
      <c r="AB91" s="375"/>
      <c r="AC91" s="375"/>
      <c r="AD91" s="889"/>
      <c r="AE91" s="889"/>
      <c r="AF91" s="393"/>
      <c r="AG91" s="440"/>
      <c r="AH91" s="284"/>
      <c r="AI91" s="284"/>
      <c r="AJ91" s="284"/>
      <c r="AK91" s="350">
        <f t="shared" si="18"/>
        <v>0</v>
      </c>
      <c r="AL91" s="1019" t="e">
        <f t="shared" si="25"/>
        <v>#DIV/0!</v>
      </c>
      <c r="AM91" s="284"/>
      <c r="AN91" s="350">
        <f t="shared" si="19"/>
        <v>0</v>
      </c>
      <c r="AO91" s="375"/>
      <c r="AP91" s="375"/>
      <c r="AQ91" s="375"/>
      <c r="AR91" s="375"/>
      <c r="AS91" s="375"/>
      <c r="AT91" s="375"/>
      <c r="AU91" s="375"/>
      <c r="AV91" s="889"/>
      <c r="AW91" s="889"/>
      <c r="AX91" s="393"/>
      <c r="AY91" s="440"/>
      <c r="AZ91" s="284"/>
      <c r="BA91" s="284"/>
      <c r="BB91" s="284"/>
      <c r="BC91" s="350">
        <f t="shared" si="20"/>
        <v>0</v>
      </c>
      <c r="BD91" s="1019" t="e">
        <f t="shared" si="26"/>
        <v>#DIV/0!</v>
      </c>
      <c r="BE91" s="284"/>
      <c r="BF91" s="350">
        <f t="shared" si="21"/>
        <v>0</v>
      </c>
      <c r="BG91" s="375"/>
      <c r="BH91" s="375"/>
      <c r="BI91" s="375"/>
      <c r="BJ91" s="375"/>
      <c r="BK91" s="375"/>
      <c r="BL91" s="375"/>
      <c r="BM91" s="375"/>
      <c r="BN91" s="889"/>
      <c r="BO91" s="889"/>
      <c r="BP91" s="393"/>
      <c r="BQ91" s="440"/>
      <c r="BR91" s="284"/>
      <c r="BS91" s="284"/>
      <c r="BT91" s="284"/>
      <c r="BU91" s="350">
        <f t="shared" si="22"/>
        <v>0</v>
      </c>
      <c r="BV91" s="1019" t="e">
        <f t="shared" si="27"/>
        <v>#DIV/0!</v>
      </c>
      <c r="BW91" s="284"/>
      <c r="BX91" s="350">
        <f t="shared" si="23"/>
        <v>0</v>
      </c>
      <c r="BY91" s="375"/>
      <c r="BZ91" s="375"/>
      <c r="CA91" s="375"/>
      <c r="CB91" s="375"/>
      <c r="CC91" s="375"/>
      <c r="CD91" s="375"/>
      <c r="CE91" s="375"/>
      <c r="CF91" s="889"/>
      <c r="CG91" s="889"/>
      <c r="CH91" s="393"/>
    </row>
    <row r="92" spans="2:86" s="27" customFormat="1">
      <c r="B92" s="395"/>
      <c r="C92" s="286"/>
      <c r="D92" s="287"/>
      <c r="E92" s="280"/>
      <c r="F92" s="281"/>
      <c r="G92" s="281"/>
      <c r="H92" s="282"/>
      <c r="I92" s="287"/>
      <c r="J92" s="287"/>
      <c r="K92" s="287"/>
      <c r="L92" s="284"/>
      <c r="M92" s="284"/>
      <c r="N92" s="284"/>
      <c r="O92" s="881"/>
      <c r="P92" s="284"/>
      <c r="Q92" s="284"/>
      <c r="R92" s="284"/>
      <c r="S92" s="348">
        <f t="shared" si="16"/>
        <v>0</v>
      </c>
      <c r="T92" s="1019" t="e">
        <f t="shared" si="24"/>
        <v>#DIV/0!</v>
      </c>
      <c r="U92" s="284"/>
      <c r="V92" s="350">
        <f t="shared" si="17"/>
        <v>0</v>
      </c>
      <c r="W92" s="375"/>
      <c r="X92" s="375"/>
      <c r="Y92" s="375"/>
      <c r="Z92" s="375"/>
      <c r="AA92" s="375"/>
      <c r="AB92" s="375"/>
      <c r="AC92" s="375"/>
      <c r="AD92" s="889"/>
      <c r="AE92" s="889"/>
      <c r="AF92" s="393"/>
      <c r="AG92" s="440"/>
      <c r="AH92" s="284"/>
      <c r="AI92" s="284"/>
      <c r="AJ92" s="284"/>
      <c r="AK92" s="350">
        <f t="shared" si="18"/>
        <v>0</v>
      </c>
      <c r="AL92" s="1019" t="e">
        <f t="shared" si="25"/>
        <v>#DIV/0!</v>
      </c>
      <c r="AM92" s="284"/>
      <c r="AN92" s="350">
        <f t="shared" si="19"/>
        <v>0</v>
      </c>
      <c r="AO92" s="375"/>
      <c r="AP92" s="375"/>
      <c r="AQ92" s="375"/>
      <c r="AR92" s="375"/>
      <c r="AS92" s="375"/>
      <c r="AT92" s="375"/>
      <c r="AU92" s="375"/>
      <c r="AV92" s="889"/>
      <c r="AW92" s="889"/>
      <c r="AX92" s="393"/>
      <c r="AY92" s="440"/>
      <c r="AZ92" s="284"/>
      <c r="BA92" s="284"/>
      <c r="BB92" s="284"/>
      <c r="BC92" s="350">
        <f t="shared" si="20"/>
        <v>0</v>
      </c>
      <c r="BD92" s="1019" t="e">
        <f t="shared" si="26"/>
        <v>#DIV/0!</v>
      </c>
      <c r="BE92" s="284"/>
      <c r="BF92" s="350">
        <f t="shared" si="21"/>
        <v>0</v>
      </c>
      <c r="BG92" s="375"/>
      <c r="BH92" s="375"/>
      <c r="BI92" s="375"/>
      <c r="BJ92" s="375"/>
      <c r="BK92" s="375"/>
      <c r="BL92" s="375"/>
      <c r="BM92" s="375"/>
      <c r="BN92" s="889"/>
      <c r="BO92" s="889"/>
      <c r="BP92" s="393"/>
      <c r="BQ92" s="440"/>
      <c r="BR92" s="284"/>
      <c r="BS92" s="284"/>
      <c r="BT92" s="284"/>
      <c r="BU92" s="350">
        <f t="shared" si="22"/>
        <v>0</v>
      </c>
      <c r="BV92" s="1019" t="e">
        <f t="shared" si="27"/>
        <v>#DIV/0!</v>
      </c>
      <c r="BW92" s="284"/>
      <c r="BX92" s="350">
        <f t="shared" si="23"/>
        <v>0</v>
      </c>
      <c r="BY92" s="375"/>
      <c r="BZ92" s="375"/>
      <c r="CA92" s="375"/>
      <c r="CB92" s="375"/>
      <c r="CC92" s="375"/>
      <c r="CD92" s="375"/>
      <c r="CE92" s="375"/>
      <c r="CF92" s="889"/>
      <c r="CG92" s="889"/>
      <c r="CH92" s="393"/>
    </row>
    <row r="93" spans="2:86" s="27" customFormat="1">
      <c r="B93" s="395"/>
      <c r="C93" s="286"/>
      <c r="D93" s="287"/>
      <c r="E93" s="280"/>
      <c r="F93" s="281"/>
      <c r="G93" s="281"/>
      <c r="H93" s="282"/>
      <c r="I93" s="287"/>
      <c r="J93" s="287"/>
      <c r="K93" s="287"/>
      <c r="L93" s="284"/>
      <c r="M93" s="284"/>
      <c r="N93" s="284"/>
      <c r="O93" s="881"/>
      <c r="P93" s="284"/>
      <c r="Q93" s="284"/>
      <c r="R93" s="284"/>
      <c r="S93" s="348">
        <f t="shared" si="16"/>
        <v>0</v>
      </c>
      <c r="T93" s="1019" t="e">
        <f t="shared" si="24"/>
        <v>#DIV/0!</v>
      </c>
      <c r="U93" s="284"/>
      <c r="V93" s="350">
        <f t="shared" si="17"/>
        <v>0</v>
      </c>
      <c r="W93" s="375"/>
      <c r="X93" s="375"/>
      <c r="Y93" s="375"/>
      <c r="Z93" s="375"/>
      <c r="AA93" s="375"/>
      <c r="AB93" s="375"/>
      <c r="AC93" s="375"/>
      <c r="AD93" s="889"/>
      <c r="AE93" s="889"/>
      <c r="AF93" s="393"/>
      <c r="AG93" s="440"/>
      <c r="AH93" s="284"/>
      <c r="AI93" s="284"/>
      <c r="AJ93" s="284"/>
      <c r="AK93" s="350">
        <f t="shared" si="18"/>
        <v>0</v>
      </c>
      <c r="AL93" s="1019" t="e">
        <f t="shared" si="25"/>
        <v>#DIV/0!</v>
      </c>
      <c r="AM93" s="284"/>
      <c r="AN93" s="350">
        <f t="shared" si="19"/>
        <v>0</v>
      </c>
      <c r="AO93" s="375"/>
      <c r="AP93" s="375"/>
      <c r="AQ93" s="375"/>
      <c r="AR93" s="375"/>
      <c r="AS93" s="375"/>
      <c r="AT93" s="375"/>
      <c r="AU93" s="375"/>
      <c r="AV93" s="889"/>
      <c r="AW93" s="889"/>
      <c r="AX93" s="393"/>
      <c r="AY93" s="440"/>
      <c r="AZ93" s="284"/>
      <c r="BA93" s="284"/>
      <c r="BB93" s="284"/>
      <c r="BC93" s="350">
        <f t="shared" si="20"/>
        <v>0</v>
      </c>
      <c r="BD93" s="1019" t="e">
        <f t="shared" si="26"/>
        <v>#DIV/0!</v>
      </c>
      <c r="BE93" s="284"/>
      <c r="BF93" s="350">
        <f t="shared" si="21"/>
        <v>0</v>
      </c>
      <c r="BG93" s="375"/>
      <c r="BH93" s="375"/>
      <c r="BI93" s="375"/>
      <c r="BJ93" s="375"/>
      <c r="BK93" s="375"/>
      <c r="BL93" s="375"/>
      <c r="BM93" s="375"/>
      <c r="BN93" s="889"/>
      <c r="BO93" s="889"/>
      <c r="BP93" s="393"/>
      <c r="BQ93" s="440"/>
      <c r="BR93" s="284"/>
      <c r="BS93" s="284"/>
      <c r="BT93" s="284"/>
      <c r="BU93" s="350">
        <f t="shared" si="22"/>
        <v>0</v>
      </c>
      <c r="BV93" s="1019" t="e">
        <f t="shared" si="27"/>
        <v>#DIV/0!</v>
      </c>
      <c r="BW93" s="284"/>
      <c r="BX93" s="350">
        <f t="shared" si="23"/>
        <v>0</v>
      </c>
      <c r="BY93" s="375"/>
      <c r="BZ93" s="375"/>
      <c r="CA93" s="375"/>
      <c r="CB93" s="375"/>
      <c r="CC93" s="375"/>
      <c r="CD93" s="375"/>
      <c r="CE93" s="375"/>
      <c r="CF93" s="889"/>
      <c r="CG93" s="889"/>
      <c r="CH93" s="393"/>
    </row>
    <row r="94" spans="2:86" s="27" customFormat="1">
      <c r="B94" s="395"/>
      <c r="C94" s="286"/>
      <c r="D94" s="287"/>
      <c r="E94" s="280"/>
      <c r="F94" s="281"/>
      <c r="G94" s="281"/>
      <c r="H94" s="282"/>
      <c r="I94" s="287"/>
      <c r="J94" s="287"/>
      <c r="K94" s="287"/>
      <c r="L94" s="284"/>
      <c r="M94" s="284"/>
      <c r="N94" s="284"/>
      <c r="O94" s="881"/>
      <c r="P94" s="284"/>
      <c r="Q94" s="284"/>
      <c r="R94" s="284"/>
      <c r="S94" s="348">
        <f t="shared" si="16"/>
        <v>0</v>
      </c>
      <c r="T94" s="1019" t="e">
        <f t="shared" si="24"/>
        <v>#DIV/0!</v>
      </c>
      <c r="U94" s="284"/>
      <c r="V94" s="350">
        <f t="shared" si="17"/>
        <v>0</v>
      </c>
      <c r="W94" s="375"/>
      <c r="X94" s="375"/>
      <c r="Y94" s="375"/>
      <c r="Z94" s="375"/>
      <c r="AA94" s="375"/>
      <c r="AB94" s="375"/>
      <c r="AC94" s="375"/>
      <c r="AD94" s="889"/>
      <c r="AE94" s="889"/>
      <c r="AF94" s="393"/>
      <c r="AG94" s="440"/>
      <c r="AH94" s="284"/>
      <c r="AI94" s="284"/>
      <c r="AJ94" s="284"/>
      <c r="AK94" s="350">
        <f t="shared" si="18"/>
        <v>0</v>
      </c>
      <c r="AL94" s="1019" t="e">
        <f t="shared" si="25"/>
        <v>#DIV/0!</v>
      </c>
      <c r="AM94" s="284"/>
      <c r="AN94" s="350">
        <f t="shared" si="19"/>
        <v>0</v>
      </c>
      <c r="AO94" s="375"/>
      <c r="AP94" s="375"/>
      <c r="AQ94" s="375"/>
      <c r="AR94" s="375"/>
      <c r="AS94" s="375"/>
      <c r="AT94" s="375"/>
      <c r="AU94" s="375"/>
      <c r="AV94" s="889"/>
      <c r="AW94" s="889"/>
      <c r="AX94" s="393"/>
      <c r="AY94" s="440"/>
      <c r="AZ94" s="284"/>
      <c r="BA94" s="284"/>
      <c r="BB94" s="284"/>
      <c r="BC94" s="350">
        <f t="shared" si="20"/>
        <v>0</v>
      </c>
      <c r="BD94" s="1019" t="e">
        <f t="shared" si="26"/>
        <v>#DIV/0!</v>
      </c>
      <c r="BE94" s="284"/>
      <c r="BF94" s="350">
        <f t="shared" si="21"/>
        <v>0</v>
      </c>
      <c r="BG94" s="375"/>
      <c r="BH94" s="375"/>
      <c r="BI94" s="375"/>
      <c r="BJ94" s="375"/>
      <c r="BK94" s="375"/>
      <c r="BL94" s="375"/>
      <c r="BM94" s="375"/>
      <c r="BN94" s="889"/>
      <c r="BO94" s="889"/>
      <c r="BP94" s="393"/>
      <c r="BQ94" s="440"/>
      <c r="BR94" s="284"/>
      <c r="BS94" s="284"/>
      <c r="BT94" s="284"/>
      <c r="BU94" s="350">
        <f t="shared" si="22"/>
        <v>0</v>
      </c>
      <c r="BV94" s="1019" t="e">
        <f t="shared" si="27"/>
        <v>#DIV/0!</v>
      </c>
      <c r="BW94" s="284"/>
      <c r="BX94" s="350">
        <f t="shared" si="23"/>
        <v>0</v>
      </c>
      <c r="BY94" s="375"/>
      <c r="BZ94" s="375"/>
      <c r="CA94" s="375"/>
      <c r="CB94" s="375"/>
      <c r="CC94" s="375"/>
      <c r="CD94" s="375"/>
      <c r="CE94" s="375"/>
      <c r="CF94" s="889"/>
      <c r="CG94" s="889"/>
      <c r="CH94" s="393"/>
    </row>
    <row r="95" spans="2:86" s="27" customFormat="1">
      <c r="B95" s="392"/>
      <c r="C95" s="279"/>
      <c r="D95" s="290"/>
      <c r="E95" s="280"/>
      <c r="F95" s="281"/>
      <c r="G95" s="281"/>
      <c r="H95" s="282"/>
      <c r="I95" s="290"/>
      <c r="J95" s="290"/>
      <c r="K95" s="290"/>
      <c r="L95" s="284"/>
      <c r="M95" s="284"/>
      <c r="N95" s="284"/>
      <c r="O95" s="882"/>
      <c r="P95" s="285"/>
      <c r="Q95" s="285"/>
      <c r="R95" s="285"/>
      <c r="S95" s="349">
        <f t="shared" si="16"/>
        <v>0</v>
      </c>
      <c r="T95" s="1019" t="e">
        <f t="shared" si="24"/>
        <v>#DIV/0!</v>
      </c>
      <c r="U95" s="285"/>
      <c r="V95" s="350">
        <f t="shared" si="17"/>
        <v>0</v>
      </c>
      <c r="W95" s="376"/>
      <c r="X95" s="376"/>
      <c r="Y95" s="376"/>
      <c r="Z95" s="376"/>
      <c r="AA95" s="376"/>
      <c r="AB95" s="376"/>
      <c r="AC95" s="376"/>
      <c r="AD95" s="890"/>
      <c r="AE95" s="890"/>
      <c r="AF95" s="394"/>
      <c r="AG95" s="441"/>
      <c r="AH95" s="285"/>
      <c r="AI95" s="285"/>
      <c r="AJ95" s="285"/>
      <c r="AK95" s="350">
        <f t="shared" si="18"/>
        <v>0</v>
      </c>
      <c r="AL95" s="1019" t="e">
        <f t="shared" si="25"/>
        <v>#DIV/0!</v>
      </c>
      <c r="AM95" s="285"/>
      <c r="AN95" s="350">
        <f t="shared" si="19"/>
        <v>0</v>
      </c>
      <c r="AO95" s="376"/>
      <c r="AP95" s="376"/>
      <c r="AQ95" s="376"/>
      <c r="AR95" s="376"/>
      <c r="AS95" s="376"/>
      <c r="AT95" s="376"/>
      <c r="AU95" s="376"/>
      <c r="AV95" s="890"/>
      <c r="AW95" s="890"/>
      <c r="AX95" s="394"/>
      <c r="AY95" s="441"/>
      <c r="AZ95" s="285"/>
      <c r="BA95" s="285"/>
      <c r="BB95" s="285"/>
      <c r="BC95" s="350">
        <f t="shared" si="20"/>
        <v>0</v>
      </c>
      <c r="BD95" s="1019" t="e">
        <f t="shared" si="26"/>
        <v>#DIV/0!</v>
      </c>
      <c r="BE95" s="285"/>
      <c r="BF95" s="350">
        <f t="shared" si="21"/>
        <v>0</v>
      </c>
      <c r="BG95" s="376"/>
      <c r="BH95" s="376"/>
      <c r="BI95" s="376"/>
      <c r="BJ95" s="376"/>
      <c r="BK95" s="376"/>
      <c r="BL95" s="376"/>
      <c r="BM95" s="376"/>
      <c r="BN95" s="890"/>
      <c r="BO95" s="890"/>
      <c r="BP95" s="394"/>
      <c r="BQ95" s="441"/>
      <c r="BR95" s="285"/>
      <c r="BS95" s="285"/>
      <c r="BT95" s="285"/>
      <c r="BU95" s="350">
        <f t="shared" si="22"/>
        <v>0</v>
      </c>
      <c r="BV95" s="1019" t="e">
        <f t="shared" si="27"/>
        <v>#DIV/0!</v>
      </c>
      <c r="BW95" s="285"/>
      <c r="BX95" s="350">
        <f t="shared" si="23"/>
        <v>0</v>
      </c>
      <c r="BY95" s="376"/>
      <c r="BZ95" s="376"/>
      <c r="CA95" s="376"/>
      <c r="CB95" s="376"/>
      <c r="CC95" s="376"/>
      <c r="CD95" s="376"/>
      <c r="CE95" s="376"/>
      <c r="CF95" s="890"/>
      <c r="CG95" s="890"/>
      <c r="CH95" s="394"/>
    </row>
    <row r="96" spans="2:86" s="27" customFormat="1">
      <c r="B96" s="395"/>
      <c r="C96" s="286"/>
      <c r="D96" s="287"/>
      <c r="E96" s="280"/>
      <c r="F96" s="281"/>
      <c r="G96" s="281"/>
      <c r="H96" s="282"/>
      <c r="I96" s="287"/>
      <c r="J96" s="287"/>
      <c r="K96" s="287"/>
      <c r="L96" s="284"/>
      <c r="M96" s="284"/>
      <c r="N96" s="284"/>
      <c r="O96" s="881"/>
      <c r="P96" s="284"/>
      <c r="Q96" s="284"/>
      <c r="R96" s="284"/>
      <c r="S96" s="348">
        <f t="shared" si="16"/>
        <v>0</v>
      </c>
      <c r="T96" s="1019" t="e">
        <f t="shared" si="24"/>
        <v>#DIV/0!</v>
      </c>
      <c r="U96" s="284"/>
      <c r="V96" s="350">
        <f t="shared" si="17"/>
        <v>0</v>
      </c>
      <c r="W96" s="375"/>
      <c r="X96" s="375"/>
      <c r="Y96" s="375"/>
      <c r="Z96" s="375"/>
      <c r="AA96" s="375"/>
      <c r="AB96" s="375"/>
      <c r="AC96" s="375"/>
      <c r="AD96" s="889"/>
      <c r="AE96" s="889"/>
      <c r="AF96" s="393"/>
      <c r="AG96" s="440"/>
      <c r="AH96" s="284"/>
      <c r="AI96" s="284"/>
      <c r="AJ96" s="284"/>
      <c r="AK96" s="350">
        <f t="shared" si="18"/>
        <v>0</v>
      </c>
      <c r="AL96" s="1019" t="e">
        <f t="shared" si="25"/>
        <v>#DIV/0!</v>
      </c>
      <c r="AM96" s="284"/>
      <c r="AN96" s="350">
        <f t="shared" si="19"/>
        <v>0</v>
      </c>
      <c r="AO96" s="375"/>
      <c r="AP96" s="375"/>
      <c r="AQ96" s="375"/>
      <c r="AR96" s="375"/>
      <c r="AS96" s="375"/>
      <c r="AT96" s="375"/>
      <c r="AU96" s="375"/>
      <c r="AV96" s="889"/>
      <c r="AW96" s="889"/>
      <c r="AX96" s="393"/>
      <c r="AY96" s="440"/>
      <c r="AZ96" s="284"/>
      <c r="BA96" s="284"/>
      <c r="BB96" s="284"/>
      <c r="BC96" s="350">
        <f t="shared" si="20"/>
        <v>0</v>
      </c>
      <c r="BD96" s="1019" t="e">
        <f t="shared" si="26"/>
        <v>#DIV/0!</v>
      </c>
      <c r="BE96" s="284"/>
      <c r="BF96" s="350">
        <f t="shared" si="21"/>
        <v>0</v>
      </c>
      <c r="BG96" s="375"/>
      <c r="BH96" s="375"/>
      <c r="BI96" s="375"/>
      <c r="BJ96" s="375"/>
      <c r="BK96" s="375"/>
      <c r="BL96" s="375"/>
      <c r="BM96" s="375"/>
      <c r="BN96" s="889"/>
      <c r="BO96" s="889"/>
      <c r="BP96" s="393"/>
      <c r="BQ96" s="440"/>
      <c r="BR96" s="284"/>
      <c r="BS96" s="284"/>
      <c r="BT96" s="284"/>
      <c r="BU96" s="350">
        <f t="shared" si="22"/>
        <v>0</v>
      </c>
      <c r="BV96" s="1019" t="e">
        <f t="shared" si="27"/>
        <v>#DIV/0!</v>
      </c>
      <c r="BW96" s="284"/>
      <c r="BX96" s="350">
        <f t="shared" si="23"/>
        <v>0</v>
      </c>
      <c r="BY96" s="375"/>
      <c r="BZ96" s="375"/>
      <c r="CA96" s="375"/>
      <c r="CB96" s="375"/>
      <c r="CC96" s="375"/>
      <c r="CD96" s="375"/>
      <c r="CE96" s="375"/>
      <c r="CF96" s="889"/>
      <c r="CG96" s="889"/>
      <c r="CH96" s="393"/>
    </row>
    <row r="97" spans="2:86" s="27" customFormat="1">
      <c r="B97" s="395"/>
      <c r="C97" s="286"/>
      <c r="D97" s="287"/>
      <c r="E97" s="280"/>
      <c r="F97" s="281"/>
      <c r="G97" s="281"/>
      <c r="H97" s="282"/>
      <c r="I97" s="287"/>
      <c r="J97" s="287"/>
      <c r="K97" s="287"/>
      <c r="L97" s="284"/>
      <c r="M97" s="284"/>
      <c r="N97" s="284"/>
      <c r="O97" s="881"/>
      <c r="P97" s="284"/>
      <c r="Q97" s="284"/>
      <c r="R97" s="284"/>
      <c r="S97" s="348">
        <f t="shared" si="16"/>
        <v>0</v>
      </c>
      <c r="T97" s="1019" t="e">
        <f t="shared" si="24"/>
        <v>#DIV/0!</v>
      </c>
      <c r="U97" s="284"/>
      <c r="V97" s="350">
        <f t="shared" si="17"/>
        <v>0</v>
      </c>
      <c r="W97" s="375"/>
      <c r="X97" s="375"/>
      <c r="Y97" s="375"/>
      <c r="Z97" s="375"/>
      <c r="AA97" s="375"/>
      <c r="AB97" s="375"/>
      <c r="AC97" s="375"/>
      <c r="AD97" s="889"/>
      <c r="AE97" s="889"/>
      <c r="AF97" s="393"/>
      <c r="AG97" s="440"/>
      <c r="AH97" s="284"/>
      <c r="AI97" s="284"/>
      <c r="AJ97" s="284"/>
      <c r="AK97" s="350">
        <f t="shared" si="18"/>
        <v>0</v>
      </c>
      <c r="AL97" s="1019" t="e">
        <f t="shared" si="25"/>
        <v>#DIV/0!</v>
      </c>
      <c r="AM97" s="284"/>
      <c r="AN97" s="350">
        <f t="shared" si="19"/>
        <v>0</v>
      </c>
      <c r="AO97" s="375"/>
      <c r="AP97" s="375"/>
      <c r="AQ97" s="375"/>
      <c r="AR97" s="375"/>
      <c r="AS97" s="375"/>
      <c r="AT97" s="375"/>
      <c r="AU97" s="375"/>
      <c r="AV97" s="889"/>
      <c r="AW97" s="889"/>
      <c r="AX97" s="393"/>
      <c r="AY97" s="440"/>
      <c r="AZ97" s="284"/>
      <c r="BA97" s="284"/>
      <c r="BB97" s="284"/>
      <c r="BC97" s="350">
        <f t="shared" si="20"/>
        <v>0</v>
      </c>
      <c r="BD97" s="1019" t="e">
        <f t="shared" si="26"/>
        <v>#DIV/0!</v>
      </c>
      <c r="BE97" s="284"/>
      <c r="BF97" s="350">
        <f t="shared" si="21"/>
        <v>0</v>
      </c>
      <c r="BG97" s="375"/>
      <c r="BH97" s="375"/>
      <c r="BI97" s="375"/>
      <c r="BJ97" s="375"/>
      <c r="BK97" s="375"/>
      <c r="BL97" s="375"/>
      <c r="BM97" s="375"/>
      <c r="BN97" s="889"/>
      <c r="BO97" s="889"/>
      <c r="BP97" s="393"/>
      <c r="BQ97" s="440"/>
      <c r="BR97" s="284"/>
      <c r="BS97" s="284"/>
      <c r="BT97" s="284"/>
      <c r="BU97" s="350">
        <f t="shared" si="22"/>
        <v>0</v>
      </c>
      <c r="BV97" s="1019" t="e">
        <f t="shared" si="27"/>
        <v>#DIV/0!</v>
      </c>
      <c r="BW97" s="284"/>
      <c r="BX97" s="350">
        <f t="shared" si="23"/>
        <v>0</v>
      </c>
      <c r="BY97" s="375"/>
      <c r="BZ97" s="375"/>
      <c r="CA97" s="375"/>
      <c r="CB97" s="375"/>
      <c r="CC97" s="375"/>
      <c r="CD97" s="375"/>
      <c r="CE97" s="375"/>
      <c r="CF97" s="889"/>
      <c r="CG97" s="889"/>
      <c r="CH97" s="393"/>
    </row>
    <row r="98" spans="2:86" s="27" customFormat="1">
      <c r="B98" s="395"/>
      <c r="C98" s="286"/>
      <c r="D98" s="287"/>
      <c r="E98" s="280"/>
      <c r="F98" s="281"/>
      <c r="G98" s="281"/>
      <c r="H98" s="282"/>
      <c r="I98" s="287"/>
      <c r="J98" s="287"/>
      <c r="K98" s="287"/>
      <c r="L98" s="284"/>
      <c r="M98" s="284"/>
      <c r="N98" s="284"/>
      <c r="O98" s="881"/>
      <c r="P98" s="284"/>
      <c r="Q98" s="284"/>
      <c r="R98" s="284"/>
      <c r="S98" s="348">
        <f t="shared" si="16"/>
        <v>0</v>
      </c>
      <c r="T98" s="1019" t="e">
        <f t="shared" si="24"/>
        <v>#DIV/0!</v>
      </c>
      <c r="U98" s="284"/>
      <c r="V98" s="350">
        <f t="shared" si="17"/>
        <v>0</v>
      </c>
      <c r="W98" s="375"/>
      <c r="X98" s="375"/>
      <c r="Y98" s="375"/>
      <c r="Z98" s="375"/>
      <c r="AA98" s="375"/>
      <c r="AB98" s="375"/>
      <c r="AC98" s="375"/>
      <c r="AD98" s="889"/>
      <c r="AE98" s="889"/>
      <c r="AF98" s="393"/>
      <c r="AG98" s="440"/>
      <c r="AH98" s="284"/>
      <c r="AI98" s="284"/>
      <c r="AJ98" s="284"/>
      <c r="AK98" s="350">
        <f t="shared" si="18"/>
        <v>0</v>
      </c>
      <c r="AL98" s="1019" t="e">
        <f t="shared" si="25"/>
        <v>#DIV/0!</v>
      </c>
      <c r="AM98" s="284"/>
      <c r="AN98" s="350">
        <f t="shared" si="19"/>
        <v>0</v>
      </c>
      <c r="AO98" s="375"/>
      <c r="AP98" s="375"/>
      <c r="AQ98" s="375"/>
      <c r="AR98" s="375"/>
      <c r="AS98" s="375"/>
      <c r="AT98" s="375"/>
      <c r="AU98" s="375"/>
      <c r="AV98" s="889"/>
      <c r="AW98" s="889"/>
      <c r="AX98" s="393"/>
      <c r="AY98" s="440"/>
      <c r="AZ98" s="284"/>
      <c r="BA98" s="284"/>
      <c r="BB98" s="284"/>
      <c r="BC98" s="350">
        <f t="shared" si="20"/>
        <v>0</v>
      </c>
      <c r="BD98" s="1019" t="e">
        <f t="shared" si="26"/>
        <v>#DIV/0!</v>
      </c>
      <c r="BE98" s="284"/>
      <c r="BF98" s="350">
        <f t="shared" si="21"/>
        <v>0</v>
      </c>
      <c r="BG98" s="375"/>
      <c r="BH98" s="375"/>
      <c r="BI98" s="375"/>
      <c r="BJ98" s="375"/>
      <c r="BK98" s="375"/>
      <c r="BL98" s="375"/>
      <c r="BM98" s="375"/>
      <c r="BN98" s="889"/>
      <c r="BO98" s="889"/>
      <c r="BP98" s="393"/>
      <c r="BQ98" s="440"/>
      <c r="BR98" s="284"/>
      <c r="BS98" s="284"/>
      <c r="BT98" s="284"/>
      <c r="BU98" s="350">
        <f t="shared" si="22"/>
        <v>0</v>
      </c>
      <c r="BV98" s="1019" t="e">
        <f t="shared" si="27"/>
        <v>#DIV/0!</v>
      </c>
      <c r="BW98" s="284"/>
      <c r="BX98" s="350">
        <f t="shared" si="23"/>
        <v>0</v>
      </c>
      <c r="BY98" s="375"/>
      <c r="BZ98" s="375"/>
      <c r="CA98" s="375"/>
      <c r="CB98" s="375"/>
      <c r="CC98" s="375"/>
      <c r="CD98" s="375"/>
      <c r="CE98" s="375"/>
      <c r="CF98" s="889"/>
      <c r="CG98" s="889"/>
      <c r="CH98" s="393"/>
    </row>
    <row r="99" spans="2:86" s="27" customFormat="1">
      <c r="B99" s="395"/>
      <c r="C99" s="286"/>
      <c r="D99" s="288"/>
      <c r="E99" s="280"/>
      <c r="F99" s="281"/>
      <c r="G99" s="281"/>
      <c r="H99" s="282"/>
      <c r="I99" s="288"/>
      <c r="J99" s="288"/>
      <c r="K99" s="288"/>
      <c r="L99" s="284"/>
      <c r="M99" s="284"/>
      <c r="N99" s="284"/>
      <c r="O99" s="881"/>
      <c r="P99" s="284"/>
      <c r="Q99" s="284"/>
      <c r="R99" s="284"/>
      <c r="S99" s="348">
        <f t="shared" si="16"/>
        <v>0</v>
      </c>
      <c r="T99" s="1019" t="e">
        <f t="shared" si="24"/>
        <v>#DIV/0!</v>
      </c>
      <c r="U99" s="284"/>
      <c r="V99" s="350">
        <f t="shared" si="17"/>
        <v>0</v>
      </c>
      <c r="W99" s="375"/>
      <c r="X99" s="375"/>
      <c r="Y99" s="375"/>
      <c r="Z99" s="375"/>
      <c r="AA99" s="375"/>
      <c r="AB99" s="375"/>
      <c r="AC99" s="375"/>
      <c r="AD99" s="889"/>
      <c r="AE99" s="889"/>
      <c r="AF99" s="393"/>
      <c r="AG99" s="440"/>
      <c r="AH99" s="284"/>
      <c r="AI99" s="284"/>
      <c r="AJ99" s="284"/>
      <c r="AK99" s="350">
        <f t="shared" si="18"/>
        <v>0</v>
      </c>
      <c r="AL99" s="1019" t="e">
        <f t="shared" si="25"/>
        <v>#DIV/0!</v>
      </c>
      <c r="AM99" s="284"/>
      <c r="AN99" s="350">
        <f t="shared" si="19"/>
        <v>0</v>
      </c>
      <c r="AO99" s="375"/>
      <c r="AP99" s="375"/>
      <c r="AQ99" s="375"/>
      <c r="AR99" s="375"/>
      <c r="AS99" s="375"/>
      <c r="AT99" s="375"/>
      <c r="AU99" s="375"/>
      <c r="AV99" s="889"/>
      <c r="AW99" s="889"/>
      <c r="AX99" s="393"/>
      <c r="AY99" s="440"/>
      <c r="AZ99" s="284"/>
      <c r="BA99" s="284"/>
      <c r="BB99" s="284"/>
      <c r="BC99" s="350">
        <f t="shared" si="20"/>
        <v>0</v>
      </c>
      <c r="BD99" s="1019" t="e">
        <f t="shared" si="26"/>
        <v>#DIV/0!</v>
      </c>
      <c r="BE99" s="284"/>
      <c r="BF99" s="350">
        <f t="shared" si="21"/>
        <v>0</v>
      </c>
      <c r="BG99" s="375"/>
      <c r="BH99" s="375"/>
      <c r="BI99" s="375"/>
      <c r="BJ99" s="375"/>
      <c r="BK99" s="375"/>
      <c r="BL99" s="375"/>
      <c r="BM99" s="375"/>
      <c r="BN99" s="889"/>
      <c r="BO99" s="889"/>
      <c r="BP99" s="393"/>
      <c r="BQ99" s="440"/>
      <c r="BR99" s="284"/>
      <c r="BS99" s="284"/>
      <c r="BT99" s="284"/>
      <c r="BU99" s="350">
        <f t="shared" si="22"/>
        <v>0</v>
      </c>
      <c r="BV99" s="1019" t="e">
        <f t="shared" si="27"/>
        <v>#DIV/0!</v>
      </c>
      <c r="BW99" s="284"/>
      <c r="BX99" s="350">
        <f t="shared" si="23"/>
        <v>0</v>
      </c>
      <c r="BY99" s="375"/>
      <c r="BZ99" s="375"/>
      <c r="CA99" s="375"/>
      <c r="CB99" s="375"/>
      <c r="CC99" s="375"/>
      <c r="CD99" s="375"/>
      <c r="CE99" s="375"/>
      <c r="CF99" s="889"/>
      <c r="CG99" s="889"/>
      <c r="CH99" s="393"/>
    </row>
    <row r="100" spans="2:86" s="27" customFormat="1">
      <c r="B100" s="395"/>
      <c r="C100" s="286"/>
      <c r="D100" s="287"/>
      <c r="E100" s="280"/>
      <c r="F100" s="281"/>
      <c r="G100" s="281"/>
      <c r="H100" s="282"/>
      <c r="I100" s="287"/>
      <c r="J100" s="287"/>
      <c r="K100" s="287"/>
      <c r="L100" s="284"/>
      <c r="M100" s="284"/>
      <c r="N100" s="284"/>
      <c r="O100" s="881"/>
      <c r="P100" s="284"/>
      <c r="Q100" s="284"/>
      <c r="R100" s="284"/>
      <c r="S100" s="348">
        <f t="shared" si="16"/>
        <v>0</v>
      </c>
      <c r="T100" s="1019" t="e">
        <f t="shared" si="24"/>
        <v>#DIV/0!</v>
      </c>
      <c r="U100" s="284"/>
      <c r="V100" s="350">
        <f t="shared" si="17"/>
        <v>0</v>
      </c>
      <c r="W100" s="375"/>
      <c r="X100" s="375"/>
      <c r="Y100" s="375"/>
      <c r="Z100" s="375"/>
      <c r="AA100" s="375"/>
      <c r="AB100" s="375"/>
      <c r="AC100" s="375"/>
      <c r="AD100" s="889"/>
      <c r="AE100" s="889"/>
      <c r="AF100" s="393"/>
      <c r="AG100" s="440"/>
      <c r="AH100" s="284"/>
      <c r="AI100" s="284"/>
      <c r="AJ100" s="284"/>
      <c r="AK100" s="350">
        <f t="shared" si="18"/>
        <v>0</v>
      </c>
      <c r="AL100" s="1019" t="e">
        <f t="shared" si="25"/>
        <v>#DIV/0!</v>
      </c>
      <c r="AM100" s="284"/>
      <c r="AN100" s="350">
        <f t="shared" si="19"/>
        <v>0</v>
      </c>
      <c r="AO100" s="375"/>
      <c r="AP100" s="375"/>
      <c r="AQ100" s="375"/>
      <c r="AR100" s="375"/>
      <c r="AS100" s="375"/>
      <c r="AT100" s="375"/>
      <c r="AU100" s="375"/>
      <c r="AV100" s="889"/>
      <c r="AW100" s="889"/>
      <c r="AX100" s="393"/>
      <c r="AY100" s="440"/>
      <c r="AZ100" s="284"/>
      <c r="BA100" s="284"/>
      <c r="BB100" s="284"/>
      <c r="BC100" s="350">
        <f t="shared" si="20"/>
        <v>0</v>
      </c>
      <c r="BD100" s="1019" t="e">
        <f t="shared" si="26"/>
        <v>#DIV/0!</v>
      </c>
      <c r="BE100" s="284"/>
      <c r="BF100" s="350">
        <f t="shared" si="21"/>
        <v>0</v>
      </c>
      <c r="BG100" s="375"/>
      <c r="BH100" s="375"/>
      <c r="BI100" s="375"/>
      <c r="BJ100" s="375"/>
      <c r="BK100" s="375"/>
      <c r="BL100" s="375"/>
      <c r="BM100" s="375"/>
      <c r="BN100" s="889"/>
      <c r="BO100" s="889"/>
      <c r="BP100" s="393"/>
      <c r="BQ100" s="440"/>
      <c r="BR100" s="284"/>
      <c r="BS100" s="284"/>
      <c r="BT100" s="284"/>
      <c r="BU100" s="350">
        <f t="shared" si="22"/>
        <v>0</v>
      </c>
      <c r="BV100" s="1019" t="e">
        <f t="shared" si="27"/>
        <v>#DIV/0!</v>
      </c>
      <c r="BW100" s="284"/>
      <c r="BX100" s="350">
        <f t="shared" si="23"/>
        <v>0</v>
      </c>
      <c r="BY100" s="375"/>
      <c r="BZ100" s="375"/>
      <c r="CA100" s="375"/>
      <c r="CB100" s="375"/>
      <c r="CC100" s="375"/>
      <c r="CD100" s="375"/>
      <c r="CE100" s="375"/>
      <c r="CF100" s="889"/>
      <c r="CG100" s="889"/>
      <c r="CH100" s="393"/>
    </row>
    <row r="101" spans="2:86" s="27" customFormat="1">
      <c r="B101" s="395"/>
      <c r="C101" s="286"/>
      <c r="D101" s="287"/>
      <c r="E101" s="280"/>
      <c r="F101" s="281"/>
      <c r="G101" s="281"/>
      <c r="H101" s="282"/>
      <c r="I101" s="287"/>
      <c r="J101" s="287"/>
      <c r="K101" s="287"/>
      <c r="L101" s="284"/>
      <c r="M101" s="284"/>
      <c r="N101" s="284"/>
      <c r="O101" s="881"/>
      <c r="P101" s="284"/>
      <c r="Q101" s="284"/>
      <c r="R101" s="284"/>
      <c r="S101" s="348">
        <f t="shared" si="16"/>
        <v>0</v>
      </c>
      <c r="T101" s="1019" t="e">
        <f t="shared" si="24"/>
        <v>#DIV/0!</v>
      </c>
      <c r="U101" s="284"/>
      <c r="V101" s="350">
        <f t="shared" si="17"/>
        <v>0</v>
      </c>
      <c r="W101" s="375"/>
      <c r="X101" s="375"/>
      <c r="Y101" s="375"/>
      <c r="Z101" s="375"/>
      <c r="AA101" s="375"/>
      <c r="AB101" s="375"/>
      <c r="AC101" s="375"/>
      <c r="AD101" s="889"/>
      <c r="AE101" s="889"/>
      <c r="AF101" s="393"/>
      <c r="AG101" s="440"/>
      <c r="AH101" s="284"/>
      <c r="AI101" s="284"/>
      <c r="AJ101" s="284"/>
      <c r="AK101" s="350">
        <f t="shared" si="18"/>
        <v>0</v>
      </c>
      <c r="AL101" s="1019" t="e">
        <f t="shared" si="25"/>
        <v>#DIV/0!</v>
      </c>
      <c r="AM101" s="284"/>
      <c r="AN101" s="350">
        <f t="shared" si="19"/>
        <v>0</v>
      </c>
      <c r="AO101" s="375"/>
      <c r="AP101" s="375"/>
      <c r="AQ101" s="375"/>
      <c r="AR101" s="375"/>
      <c r="AS101" s="375"/>
      <c r="AT101" s="375"/>
      <c r="AU101" s="375"/>
      <c r="AV101" s="889"/>
      <c r="AW101" s="889"/>
      <c r="AX101" s="393"/>
      <c r="AY101" s="440"/>
      <c r="AZ101" s="284"/>
      <c r="BA101" s="284"/>
      <c r="BB101" s="284"/>
      <c r="BC101" s="350">
        <f t="shared" si="20"/>
        <v>0</v>
      </c>
      <c r="BD101" s="1019" t="e">
        <f t="shared" si="26"/>
        <v>#DIV/0!</v>
      </c>
      <c r="BE101" s="284"/>
      <c r="BF101" s="350">
        <f t="shared" si="21"/>
        <v>0</v>
      </c>
      <c r="BG101" s="375"/>
      <c r="BH101" s="375"/>
      <c r="BI101" s="375"/>
      <c r="BJ101" s="375"/>
      <c r="BK101" s="375"/>
      <c r="BL101" s="375"/>
      <c r="BM101" s="375"/>
      <c r="BN101" s="889"/>
      <c r="BO101" s="889"/>
      <c r="BP101" s="393"/>
      <c r="BQ101" s="440"/>
      <c r="BR101" s="284"/>
      <c r="BS101" s="284"/>
      <c r="BT101" s="284"/>
      <c r="BU101" s="350">
        <f t="shared" si="22"/>
        <v>0</v>
      </c>
      <c r="BV101" s="1019" t="e">
        <f t="shared" si="27"/>
        <v>#DIV/0!</v>
      </c>
      <c r="BW101" s="284"/>
      <c r="BX101" s="350">
        <f t="shared" si="23"/>
        <v>0</v>
      </c>
      <c r="BY101" s="375"/>
      <c r="BZ101" s="375"/>
      <c r="CA101" s="375"/>
      <c r="CB101" s="375"/>
      <c r="CC101" s="375"/>
      <c r="CD101" s="375"/>
      <c r="CE101" s="375"/>
      <c r="CF101" s="889"/>
      <c r="CG101" s="889"/>
      <c r="CH101" s="393"/>
    </row>
    <row r="102" spans="2:86" s="27" customFormat="1">
      <c r="B102" s="398"/>
      <c r="C102" s="293"/>
      <c r="D102" s="294"/>
      <c r="E102" s="280"/>
      <c r="F102" s="281"/>
      <c r="G102" s="281"/>
      <c r="H102" s="282"/>
      <c r="I102" s="294"/>
      <c r="J102" s="294"/>
      <c r="K102" s="294"/>
      <c r="L102" s="284"/>
      <c r="M102" s="284"/>
      <c r="N102" s="284"/>
      <c r="O102" s="881"/>
      <c r="P102" s="284"/>
      <c r="Q102" s="284"/>
      <c r="R102" s="284"/>
      <c r="S102" s="348">
        <f t="shared" si="16"/>
        <v>0</v>
      </c>
      <c r="T102" s="1019" t="e">
        <f t="shared" si="24"/>
        <v>#DIV/0!</v>
      </c>
      <c r="U102" s="284"/>
      <c r="V102" s="350">
        <f t="shared" si="17"/>
        <v>0</v>
      </c>
      <c r="W102" s="375"/>
      <c r="X102" s="375"/>
      <c r="Y102" s="375"/>
      <c r="Z102" s="375"/>
      <c r="AA102" s="375"/>
      <c r="AB102" s="375"/>
      <c r="AC102" s="375"/>
      <c r="AD102" s="889"/>
      <c r="AE102" s="889"/>
      <c r="AF102" s="393"/>
      <c r="AG102" s="440"/>
      <c r="AH102" s="284"/>
      <c r="AI102" s="284"/>
      <c r="AJ102" s="284"/>
      <c r="AK102" s="350">
        <f t="shared" si="18"/>
        <v>0</v>
      </c>
      <c r="AL102" s="1019" t="e">
        <f t="shared" si="25"/>
        <v>#DIV/0!</v>
      </c>
      <c r="AM102" s="284"/>
      <c r="AN102" s="350">
        <f t="shared" si="19"/>
        <v>0</v>
      </c>
      <c r="AO102" s="375"/>
      <c r="AP102" s="375"/>
      <c r="AQ102" s="375"/>
      <c r="AR102" s="375"/>
      <c r="AS102" s="375"/>
      <c r="AT102" s="375"/>
      <c r="AU102" s="375"/>
      <c r="AV102" s="889"/>
      <c r="AW102" s="889"/>
      <c r="AX102" s="393"/>
      <c r="AY102" s="440"/>
      <c r="AZ102" s="284"/>
      <c r="BA102" s="284"/>
      <c r="BB102" s="284"/>
      <c r="BC102" s="350">
        <f t="shared" si="20"/>
        <v>0</v>
      </c>
      <c r="BD102" s="1019" t="e">
        <f t="shared" si="26"/>
        <v>#DIV/0!</v>
      </c>
      <c r="BE102" s="284"/>
      <c r="BF102" s="350">
        <f t="shared" si="21"/>
        <v>0</v>
      </c>
      <c r="BG102" s="375"/>
      <c r="BH102" s="375"/>
      <c r="BI102" s="375"/>
      <c r="BJ102" s="375"/>
      <c r="BK102" s="375"/>
      <c r="BL102" s="375"/>
      <c r="BM102" s="375"/>
      <c r="BN102" s="889"/>
      <c r="BO102" s="889"/>
      <c r="BP102" s="393"/>
      <c r="BQ102" s="440"/>
      <c r="BR102" s="284"/>
      <c r="BS102" s="284"/>
      <c r="BT102" s="284"/>
      <c r="BU102" s="350">
        <f t="shared" si="22"/>
        <v>0</v>
      </c>
      <c r="BV102" s="1019" t="e">
        <f t="shared" si="27"/>
        <v>#DIV/0!</v>
      </c>
      <c r="BW102" s="284"/>
      <c r="BX102" s="350">
        <f t="shared" si="23"/>
        <v>0</v>
      </c>
      <c r="BY102" s="375"/>
      <c r="BZ102" s="375"/>
      <c r="CA102" s="375"/>
      <c r="CB102" s="375"/>
      <c r="CC102" s="375"/>
      <c r="CD102" s="375"/>
      <c r="CE102" s="375"/>
      <c r="CF102" s="889"/>
      <c r="CG102" s="889"/>
      <c r="CH102" s="393"/>
    </row>
    <row r="103" spans="2:86" s="27" customFormat="1">
      <c r="B103" s="395"/>
      <c r="C103" s="286"/>
      <c r="D103" s="283"/>
      <c r="E103" s="280"/>
      <c r="F103" s="281"/>
      <c r="G103" s="281"/>
      <c r="H103" s="282"/>
      <c r="I103" s="283"/>
      <c r="J103" s="283"/>
      <c r="K103" s="283"/>
      <c r="L103" s="284"/>
      <c r="M103" s="284"/>
      <c r="N103" s="284"/>
      <c r="O103" s="881"/>
      <c r="P103" s="284"/>
      <c r="Q103" s="284"/>
      <c r="R103" s="284"/>
      <c r="S103" s="348">
        <f t="shared" ref="S103:S129" si="28">SUM(O103:R103)</f>
        <v>0</v>
      </c>
      <c r="T103" s="1019" t="e">
        <f t="shared" si="24"/>
        <v>#DIV/0!</v>
      </c>
      <c r="U103" s="284"/>
      <c r="V103" s="350">
        <f t="shared" ref="V103:V129" si="29">S103+U103</f>
        <v>0</v>
      </c>
      <c r="W103" s="375"/>
      <c r="X103" s="375"/>
      <c r="Y103" s="375"/>
      <c r="Z103" s="375"/>
      <c r="AA103" s="375"/>
      <c r="AB103" s="375"/>
      <c r="AC103" s="375"/>
      <c r="AD103" s="889"/>
      <c r="AE103" s="889"/>
      <c r="AF103" s="393"/>
      <c r="AG103" s="440"/>
      <c r="AH103" s="284"/>
      <c r="AI103" s="284"/>
      <c r="AJ103" s="284"/>
      <c r="AK103" s="350">
        <f t="shared" ref="AK103:AK129" si="30">SUM(AG103:AJ103)</f>
        <v>0</v>
      </c>
      <c r="AL103" s="1019" t="e">
        <f t="shared" si="25"/>
        <v>#DIV/0!</v>
      </c>
      <c r="AM103" s="284"/>
      <c r="AN103" s="350">
        <f t="shared" ref="AN103:AN129" si="31">AK103+AM103</f>
        <v>0</v>
      </c>
      <c r="AO103" s="375"/>
      <c r="AP103" s="375"/>
      <c r="AQ103" s="375"/>
      <c r="AR103" s="375"/>
      <c r="AS103" s="375"/>
      <c r="AT103" s="375"/>
      <c r="AU103" s="375"/>
      <c r="AV103" s="889"/>
      <c r="AW103" s="889"/>
      <c r="AX103" s="393"/>
      <c r="AY103" s="440"/>
      <c r="AZ103" s="284"/>
      <c r="BA103" s="284"/>
      <c r="BB103" s="284"/>
      <c r="BC103" s="350">
        <f t="shared" si="20"/>
        <v>0</v>
      </c>
      <c r="BD103" s="1019" t="e">
        <f t="shared" si="26"/>
        <v>#DIV/0!</v>
      </c>
      <c r="BE103" s="284"/>
      <c r="BF103" s="350">
        <f t="shared" si="21"/>
        <v>0</v>
      </c>
      <c r="BG103" s="375"/>
      <c r="BH103" s="375"/>
      <c r="BI103" s="375"/>
      <c r="BJ103" s="375"/>
      <c r="BK103" s="375"/>
      <c r="BL103" s="375"/>
      <c r="BM103" s="375"/>
      <c r="BN103" s="889"/>
      <c r="BO103" s="889"/>
      <c r="BP103" s="393"/>
      <c r="BQ103" s="440"/>
      <c r="BR103" s="284"/>
      <c r="BS103" s="284"/>
      <c r="BT103" s="284"/>
      <c r="BU103" s="350">
        <f t="shared" si="22"/>
        <v>0</v>
      </c>
      <c r="BV103" s="1019" t="e">
        <f t="shared" si="27"/>
        <v>#DIV/0!</v>
      </c>
      <c r="BW103" s="284"/>
      <c r="BX103" s="350">
        <f t="shared" si="23"/>
        <v>0</v>
      </c>
      <c r="BY103" s="375"/>
      <c r="BZ103" s="375"/>
      <c r="CA103" s="375"/>
      <c r="CB103" s="375"/>
      <c r="CC103" s="375"/>
      <c r="CD103" s="375"/>
      <c r="CE103" s="375"/>
      <c r="CF103" s="889"/>
      <c r="CG103" s="889"/>
      <c r="CH103" s="393"/>
    </row>
    <row r="104" spans="2:86" s="27" customFormat="1">
      <c r="B104" s="395"/>
      <c r="C104" s="286"/>
      <c r="D104" s="283"/>
      <c r="E104" s="280"/>
      <c r="F104" s="281"/>
      <c r="G104" s="281"/>
      <c r="H104" s="282"/>
      <c r="I104" s="283"/>
      <c r="J104" s="283"/>
      <c r="K104" s="283"/>
      <c r="L104" s="284"/>
      <c r="M104" s="284"/>
      <c r="N104" s="284"/>
      <c r="O104" s="881"/>
      <c r="P104" s="284"/>
      <c r="Q104" s="284"/>
      <c r="R104" s="284"/>
      <c r="S104" s="348">
        <f t="shared" si="28"/>
        <v>0</v>
      </c>
      <c r="T104" s="1019" t="e">
        <f t="shared" si="24"/>
        <v>#DIV/0!</v>
      </c>
      <c r="U104" s="284"/>
      <c r="V104" s="350">
        <f t="shared" si="29"/>
        <v>0</v>
      </c>
      <c r="W104" s="375"/>
      <c r="X104" s="375"/>
      <c r="Y104" s="375"/>
      <c r="Z104" s="375"/>
      <c r="AA104" s="375"/>
      <c r="AB104" s="375"/>
      <c r="AC104" s="375"/>
      <c r="AD104" s="889"/>
      <c r="AE104" s="889"/>
      <c r="AF104" s="393"/>
      <c r="AG104" s="440"/>
      <c r="AH104" s="284"/>
      <c r="AI104" s="284"/>
      <c r="AJ104" s="284"/>
      <c r="AK104" s="350">
        <f t="shared" si="30"/>
        <v>0</v>
      </c>
      <c r="AL104" s="1019" t="e">
        <f t="shared" si="25"/>
        <v>#DIV/0!</v>
      </c>
      <c r="AM104" s="284"/>
      <c r="AN104" s="350">
        <f t="shared" si="31"/>
        <v>0</v>
      </c>
      <c r="AO104" s="375"/>
      <c r="AP104" s="375"/>
      <c r="AQ104" s="375"/>
      <c r="AR104" s="375"/>
      <c r="AS104" s="375"/>
      <c r="AT104" s="375"/>
      <c r="AU104" s="375"/>
      <c r="AV104" s="889"/>
      <c r="AW104" s="889"/>
      <c r="AX104" s="393"/>
      <c r="AY104" s="440"/>
      <c r="AZ104" s="284"/>
      <c r="BA104" s="284"/>
      <c r="BB104" s="284"/>
      <c r="BC104" s="350">
        <f t="shared" si="20"/>
        <v>0</v>
      </c>
      <c r="BD104" s="1019" t="e">
        <f t="shared" si="26"/>
        <v>#DIV/0!</v>
      </c>
      <c r="BE104" s="284"/>
      <c r="BF104" s="350">
        <f t="shared" si="21"/>
        <v>0</v>
      </c>
      <c r="BG104" s="375"/>
      <c r="BH104" s="375"/>
      <c r="BI104" s="375"/>
      <c r="BJ104" s="375"/>
      <c r="BK104" s="375"/>
      <c r="BL104" s="375"/>
      <c r="BM104" s="375"/>
      <c r="BN104" s="889"/>
      <c r="BO104" s="889"/>
      <c r="BP104" s="393"/>
      <c r="BQ104" s="440"/>
      <c r="BR104" s="284"/>
      <c r="BS104" s="284"/>
      <c r="BT104" s="284"/>
      <c r="BU104" s="350">
        <f t="shared" si="22"/>
        <v>0</v>
      </c>
      <c r="BV104" s="1019" t="e">
        <f t="shared" si="27"/>
        <v>#DIV/0!</v>
      </c>
      <c r="BW104" s="284"/>
      <c r="BX104" s="350">
        <f t="shared" si="23"/>
        <v>0</v>
      </c>
      <c r="BY104" s="375"/>
      <c r="BZ104" s="375"/>
      <c r="CA104" s="375"/>
      <c r="CB104" s="375"/>
      <c r="CC104" s="375"/>
      <c r="CD104" s="375"/>
      <c r="CE104" s="375"/>
      <c r="CF104" s="889"/>
      <c r="CG104" s="889"/>
      <c r="CH104" s="393"/>
    </row>
    <row r="105" spans="2:86" s="27" customFormat="1">
      <c r="B105" s="395"/>
      <c r="C105" s="286"/>
      <c r="D105" s="283"/>
      <c r="E105" s="280"/>
      <c r="F105" s="281"/>
      <c r="G105" s="281"/>
      <c r="H105" s="282"/>
      <c r="I105" s="283"/>
      <c r="J105" s="283"/>
      <c r="K105" s="283"/>
      <c r="L105" s="284"/>
      <c r="M105" s="284"/>
      <c r="N105" s="284"/>
      <c r="O105" s="881"/>
      <c r="P105" s="284"/>
      <c r="Q105" s="284"/>
      <c r="R105" s="284"/>
      <c r="S105" s="348">
        <f t="shared" si="28"/>
        <v>0</v>
      </c>
      <c r="T105" s="1019" t="e">
        <f t="shared" si="24"/>
        <v>#DIV/0!</v>
      </c>
      <c r="U105" s="284"/>
      <c r="V105" s="350">
        <f t="shared" si="29"/>
        <v>0</v>
      </c>
      <c r="W105" s="375"/>
      <c r="X105" s="375"/>
      <c r="Y105" s="375"/>
      <c r="Z105" s="375"/>
      <c r="AA105" s="375"/>
      <c r="AB105" s="375"/>
      <c r="AC105" s="375"/>
      <c r="AD105" s="889"/>
      <c r="AE105" s="889"/>
      <c r="AF105" s="393"/>
      <c r="AG105" s="440"/>
      <c r="AH105" s="284"/>
      <c r="AI105" s="284"/>
      <c r="AJ105" s="284"/>
      <c r="AK105" s="350">
        <f t="shared" si="30"/>
        <v>0</v>
      </c>
      <c r="AL105" s="1019" t="e">
        <f t="shared" si="25"/>
        <v>#DIV/0!</v>
      </c>
      <c r="AM105" s="284"/>
      <c r="AN105" s="350">
        <f t="shared" si="31"/>
        <v>0</v>
      </c>
      <c r="AO105" s="375"/>
      <c r="AP105" s="375"/>
      <c r="AQ105" s="375"/>
      <c r="AR105" s="375"/>
      <c r="AS105" s="375"/>
      <c r="AT105" s="375"/>
      <c r="AU105" s="375"/>
      <c r="AV105" s="889"/>
      <c r="AW105" s="889"/>
      <c r="AX105" s="393"/>
      <c r="AY105" s="440"/>
      <c r="AZ105" s="284"/>
      <c r="BA105" s="284"/>
      <c r="BB105" s="284"/>
      <c r="BC105" s="350">
        <f t="shared" si="20"/>
        <v>0</v>
      </c>
      <c r="BD105" s="1019" t="e">
        <f t="shared" si="26"/>
        <v>#DIV/0!</v>
      </c>
      <c r="BE105" s="284"/>
      <c r="BF105" s="350">
        <f t="shared" si="21"/>
        <v>0</v>
      </c>
      <c r="BG105" s="375"/>
      <c r="BH105" s="375"/>
      <c r="BI105" s="375"/>
      <c r="BJ105" s="375"/>
      <c r="BK105" s="375"/>
      <c r="BL105" s="375"/>
      <c r="BM105" s="375"/>
      <c r="BN105" s="889"/>
      <c r="BO105" s="889"/>
      <c r="BP105" s="393"/>
      <c r="BQ105" s="440"/>
      <c r="BR105" s="284"/>
      <c r="BS105" s="284"/>
      <c r="BT105" s="284"/>
      <c r="BU105" s="350">
        <f t="shared" si="22"/>
        <v>0</v>
      </c>
      <c r="BV105" s="1019" t="e">
        <f t="shared" si="27"/>
        <v>#DIV/0!</v>
      </c>
      <c r="BW105" s="284"/>
      <c r="BX105" s="350">
        <f t="shared" si="23"/>
        <v>0</v>
      </c>
      <c r="BY105" s="375"/>
      <c r="BZ105" s="375"/>
      <c r="CA105" s="375"/>
      <c r="CB105" s="375"/>
      <c r="CC105" s="375"/>
      <c r="CD105" s="375"/>
      <c r="CE105" s="375"/>
      <c r="CF105" s="889"/>
      <c r="CG105" s="889"/>
      <c r="CH105" s="393"/>
    </row>
    <row r="106" spans="2:86" s="27" customFormat="1">
      <c r="B106" s="392"/>
      <c r="C106" s="279"/>
      <c r="D106" s="280"/>
      <c r="E106" s="280"/>
      <c r="F106" s="281"/>
      <c r="G106" s="281"/>
      <c r="H106" s="282"/>
      <c r="I106" s="280"/>
      <c r="J106" s="280"/>
      <c r="K106" s="280"/>
      <c r="L106" s="284"/>
      <c r="M106" s="284"/>
      <c r="N106" s="284"/>
      <c r="O106" s="882"/>
      <c r="P106" s="285"/>
      <c r="Q106" s="285"/>
      <c r="R106" s="285"/>
      <c r="S106" s="349">
        <f t="shared" si="28"/>
        <v>0</v>
      </c>
      <c r="T106" s="1019" t="e">
        <f t="shared" si="24"/>
        <v>#DIV/0!</v>
      </c>
      <c r="U106" s="285"/>
      <c r="V106" s="350">
        <f t="shared" si="29"/>
        <v>0</v>
      </c>
      <c r="W106" s="376"/>
      <c r="X106" s="376"/>
      <c r="Y106" s="376"/>
      <c r="Z106" s="376"/>
      <c r="AA106" s="376"/>
      <c r="AB106" s="376"/>
      <c r="AC106" s="376"/>
      <c r="AD106" s="890"/>
      <c r="AE106" s="890"/>
      <c r="AF106" s="394"/>
      <c r="AG106" s="441"/>
      <c r="AH106" s="285"/>
      <c r="AI106" s="285"/>
      <c r="AJ106" s="285"/>
      <c r="AK106" s="350">
        <f t="shared" si="30"/>
        <v>0</v>
      </c>
      <c r="AL106" s="1019" t="e">
        <f t="shared" si="25"/>
        <v>#DIV/0!</v>
      </c>
      <c r="AM106" s="285"/>
      <c r="AN106" s="350">
        <f t="shared" si="31"/>
        <v>0</v>
      </c>
      <c r="AO106" s="376"/>
      <c r="AP106" s="376"/>
      <c r="AQ106" s="376"/>
      <c r="AR106" s="376"/>
      <c r="AS106" s="376"/>
      <c r="AT106" s="376"/>
      <c r="AU106" s="376"/>
      <c r="AV106" s="890"/>
      <c r="AW106" s="890"/>
      <c r="AX106" s="394"/>
      <c r="AY106" s="441"/>
      <c r="AZ106" s="285"/>
      <c r="BA106" s="285"/>
      <c r="BB106" s="285"/>
      <c r="BC106" s="350">
        <f t="shared" si="20"/>
        <v>0</v>
      </c>
      <c r="BD106" s="1019" t="e">
        <f t="shared" si="26"/>
        <v>#DIV/0!</v>
      </c>
      <c r="BE106" s="285"/>
      <c r="BF106" s="350">
        <f t="shared" si="21"/>
        <v>0</v>
      </c>
      <c r="BG106" s="376"/>
      <c r="BH106" s="376"/>
      <c r="BI106" s="376"/>
      <c r="BJ106" s="376"/>
      <c r="BK106" s="376"/>
      <c r="BL106" s="376"/>
      <c r="BM106" s="376"/>
      <c r="BN106" s="890"/>
      <c r="BO106" s="890"/>
      <c r="BP106" s="394"/>
      <c r="BQ106" s="441"/>
      <c r="BR106" s="285"/>
      <c r="BS106" s="285"/>
      <c r="BT106" s="285"/>
      <c r="BU106" s="350">
        <f t="shared" si="22"/>
        <v>0</v>
      </c>
      <c r="BV106" s="1019" t="e">
        <f t="shared" si="27"/>
        <v>#DIV/0!</v>
      </c>
      <c r="BW106" s="285"/>
      <c r="BX106" s="350">
        <f t="shared" si="23"/>
        <v>0</v>
      </c>
      <c r="BY106" s="376"/>
      <c r="BZ106" s="376"/>
      <c r="CA106" s="376"/>
      <c r="CB106" s="376"/>
      <c r="CC106" s="376"/>
      <c r="CD106" s="376"/>
      <c r="CE106" s="376"/>
      <c r="CF106" s="890"/>
      <c r="CG106" s="890"/>
      <c r="CH106" s="394"/>
    </row>
    <row r="107" spans="2:86" s="27" customFormat="1">
      <c r="B107" s="395"/>
      <c r="C107" s="286"/>
      <c r="D107" s="283"/>
      <c r="E107" s="280"/>
      <c r="F107" s="281"/>
      <c r="G107" s="281"/>
      <c r="H107" s="282"/>
      <c r="I107" s="283"/>
      <c r="J107" s="283"/>
      <c r="K107" s="283"/>
      <c r="L107" s="284"/>
      <c r="M107" s="284"/>
      <c r="N107" s="284"/>
      <c r="O107" s="881"/>
      <c r="P107" s="284"/>
      <c r="Q107" s="284"/>
      <c r="R107" s="284"/>
      <c r="S107" s="348">
        <f t="shared" si="28"/>
        <v>0</v>
      </c>
      <c r="T107" s="1019" t="e">
        <f t="shared" si="24"/>
        <v>#DIV/0!</v>
      </c>
      <c r="U107" s="284"/>
      <c r="V107" s="350">
        <f t="shared" si="29"/>
        <v>0</v>
      </c>
      <c r="W107" s="375"/>
      <c r="X107" s="375"/>
      <c r="Y107" s="375"/>
      <c r="Z107" s="375"/>
      <c r="AA107" s="375"/>
      <c r="AB107" s="375"/>
      <c r="AC107" s="375"/>
      <c r="AD107" s="889"/>
      <c r="AE107" s="889"/>
      <c r="AF107" s="393"/>
      <c r="AG107" s="440"/>
      <c r="AH107" s="284"/>
      <c r="AI107" s="284"/>
      <c r="AJ107" s="284"/>
      <c r="AK107" s="350">
        <f t="shared" si="30"/>
        <v>0</v>
      </c>
      <c r="AL107" s="1019" t="e">
        <f t="shared" si="25"/>
        <v>#DIV/0!</v>
      </c>
      <c r="AM107" s="284"/>
      <c r="AN107" s="350">
        <f t="shared" si="31"/>
        <v>0</v>
      </c>
      <c r="AO107" s="375"/>
      <c r="AP107" s="375"/>
      <c r="AQ107" s="375"/>
      <c r="AR107" s="375"/>
      <c r="AS107" s="375"/>
      <c r="AT107" s="375"/>
      <c r="AU107" s="375"/>
      <c r="AV107" s="889"/>
      <c r="AW107" s="889"/>
      <c r="AX107" s="393"/>
      <c r="AY107" s="440"/>
      <c r="AZ107" s="284"/>
      <c r="BA107" s="284"/>
      <c r="BB107" s="284"/>
      <c r="BC107" s="350">
        <f t="shared" si="20"/>
        <v>0</v>
      </c>
      <c r="BD107" s="1019" t="e">
        <f t="shared" si="26"/>
        <v>#DIV/0!</v>
      </c>
      <c r="BE107" s="284"/>
      <c r="BF107" s="350">
        <f t="shared" si="21"/>
        <v>0</v>
      </c>
      <c r="BG107" s="375"/>
      <c r="BH107" s="375"/>
      <c r="BI107" s="375"/>
      <c r="BJ107" s="375"/>
      <c r="BK107" s="375"/>
      <c r="BL107" s="375"/>
      <c r="BM107" s="375"/>
      <c r="BN107" s="889"/>
      <c r="BO107" s="889"/>
      <c r="BP107" s="393"/>
      <c r="BQ107" s="440"/>
      <c r="BR107" s="284"/>
      <c r="BS107" s="284"/>
      <c r="BT107" s="284"/>
      <c r="BU107" s="350">
        <f t="shared" si="22"/>
        <v>0</v>
      </c>
      <c r="BV107" s="1019" t="e">
        <f t="shared" si="27"/>
        <v>#DIV/0!</v>
      </c>
      <c r="BW107" s="284"/>
      <c r="BX107" s="350">
        <f t="shared" si="23"/>
        <v>0</v>
      </c>
      <c r="BY107" s="375"/>
      <c r="BZ107" s="375"/>
      <c r="CA107" s="375"/>
      <c r="CB107" s="375"/>
      <c r="CC107" s="375"/>
      <c r="CD107" s="375"/>
      <c r="CE107" s="375"/>
      <c r="CF107" s="889"/>
      <c r="CG107" s="889"/>
      <c r="CH107" s="393"/>
    </row>
    <row r="108" spans="2:86" s="27" customFormat="1">
      <c r="B108" s="395"/>
      <c r="C108" s="286"/>
      <c r="D108" s="287"/>
      <c r="E108" s="280"/>
      <c r="F108" s="281"/>
      <c r="G108" s="281"/>
      <c r="H108" s="282"/>
      <c r="I108" s="287"/>
      <c r="J108" s="287"/>
      <c r="K108" s="287"/>
      <c r="L108" s="284"/>
      <c r="M108" s="284"/>
      <c r="N108" s="284"/>
      <c r="O108" s="881"/>
      <c r="P108" s="284"/>
      <c r="Q108" s="284"/>
      <c r="R108" s="284"/>
      <c r="S108" s="348">
        <f t="shared" si="28"/>
        <v>0</v>
      </c>
      <c r="T108" s="1019" t="e">
        <f t="shared" si="24"/>
        <v>#DIV/0!</v>
      </c>
      <c r="U108" s="284"/>
      <c r="V108" s="350">
        <f t="shared" si="29"/>
        <v>0</v>
      </c>
      <c r="W108" s="375"/>
      <c r="X108" s="375"/>
      <c r="Y108" s="375"/>
      <c r="Z108" s="375"/>
      <c r="AA108" s="375"/>
      <c r="AB108" s="375"/>
      <c r="AC108" s="375"/>
      <c r="AD108" s="889"/>
      <c r="AE108" s="889"/>
      <c r="AF108" s="393"/>
      <c r="AG108" s="440"/>
      <c r="AH108" s="284"/>
      <c r="AI108" s="284"/>
      <c r="AJ108" s="284"/>
      <c r="AK108" s="350">
        <f t="shared" si="30"/>
        <v>0</v>
      </c>
      <c r="AL108" s="1019" t="e">
        <f t="shared" si="25"/>
        <v>#DIV/0!</v>
      </c>
      <c r="AM108" s="284"/>
      <c r="AN108" s="350">
        <f t="shared" si="31"/>
        <v>0</v>
      </c>
      <c r="AO108" s="375"/>
      <c r="AP108" s="375"/>
      <c r="AQ108" s="375"/>
      <c r="AR108" s="375"/>
      <c r="AS108" s="375"/>
      <c r="AT108" s="375"/>
      <c r="AU108" s="375"/>
      <c r="AV108" s="889"/>
      <c r="AW108" s="889"/>
      <c r="AX108" s="393"/>
      <c r="AY108" s="440"/>
      <c r="AZ108" s="284"/>
      <c r="BA108" s="284"/>
      <c r="BB108" s="284"/>
      <c r="BC108" s="350">
        <f t="shared" si="20"/>
        <v>0</v>
      </c>
      <c r="BD108" s="1019" t="e">
        <f t="shared" si="26"/>
        <v>#DIV/0!</v>
      </c>
      <c r="BE108" s="284"/>
      <c r="BF108" s="350">
        <f t="shared" si="21"/>
        <v>0</v>
      </c>
      <c r="BG108" s="375"/>
      <c r="BH108" s="375"/>
      <c r="BI108" s="375"/>
      <c r="BJ108" s="375"/>
      <c r="BK108" s="375"/>
      <c r="BL108" s="375"/>
      <c r="BM108" s="375"/>
      <c r="BN108" s="889"/>
      <c r="BO108" s="889"/>
      <c r="BP108" s="393"/>
      <c r="BQ108" s="440"/>
      <c r="BR108" s="284"/>
      <c r="BS108" s="284"/>
      <c r="BT108" s="284"/>
      <c r="BU108" s="350">
        <f t="shared" si="22"/>
        <v>0</v>
      </c>
      <c r="BV108" s="1019" t="e">
        <f t="shared" si="27"/>
        <v>#DIV/0!</v>
      </c>
      <c r="BW108" s="284"/>
      <c r="BX108" s="350">
        <f t="shared" si="23"/>
        <v>0</v>
      </c>
      <c r="BY108" s="375"/>
      <c r="BZ108" s="375"/>
      <c r="CA108" s="375"/>
      <c r="CB108" s="375"/>
      <c r="CC108" s="375"/>
      <c r="CD108" s="375"/>
      <c r="CE108" s="375"/>
      <c r="CF108" s="889"/>
      <c r="CG108" s="889"/>
      <c r="CH108" s="393"/>
    </row>
    <row r="109" spans="2:86" s="27" customFormat="1">
      <c r="B109" s="395"/>
      <c r="C109" s="286"/>
      <c r="D109" s="288"/>
      <c r="E109" s="280"/>
      <c r="F109" s="281"/>
      <c r="G109" s="281"/>
      <c r="H109" s="282"/>
      <c r="I109" s="288"/>
      <c r="J109" s="288"/>
      <c r="K109" s="288"/>
      <c r="L109" s="284"/>
      <c r="M109" s="284"/>
      <c r="N109" s="284"/>
      <c r="O109" s="881"/>
      <c r="P109" s="284"/>
      <c r="Q109" s="284"/>
      <c r="R109" s="284"/>
      <c r="S109" s="348">
        <f t="shared" si="28"/>
        <v>0</v>
      </c>
      <c r="T109" s="1019" t="e">
        <f t="shared" si="24"/>
        <v>#DIV/0!</v>
      </c>
      <c r="U109" s="284"/>
      <c r="V109" s="350">
        <f t="shared" si="29"/>
        <v>0</v>
      </c>
      <c r="W109" s="375"/>
      <c r="X109" s="375"/>
      <c r="Y109" s="375"/>
      <c r="Z109" s="375"/>
      <c r="AA109" s="375"/>
      <c r="AB109" s="375"/>
      <c r="AC109" s="375"/>
      <c r="AD109" s="889"/>
      <c r="AE109" s="889"/>
      <c r="AF109" s="393"/>
      <c r="AG109" s="440"/>
      <c r="AH109" s="284"/>
      <c r="AI109" s="284"/>
      <c r="AJ109" s="284"/>
      <c r="AK109" s="350">
        <f t="shared" si="30"/>
        <v>0</v>
      </c>
      <c r="AL109" s="1019" t="e">
        <f t="shared" si="25"/>
        <v>#DIV/0!</v>
      </c>
      <c r="AM109" s="284"/>
      <c r="AN109" s="350">
        <f t="shared" si="31"/>
        <v>0</v>
      </c>
      <c r="AO109" s="375"/>
      <c r="AP109" s="375"/>
      <c r="AQ109" s="375"/>
      <c r="AR109" s="375"/>
      <c r="AS109" s="375"/>
      <c r="AT109" s="375"/>
      <c r="AU109" s="375"/>
      <c r="AV109" s="889"/>
      <c r="AW109" s="889"/>
      <c r="AX109" s="393"/>
      <c r="AY109" s="440"/>
      <c r="AZ109" s="284"/>
      <c r="BA109" s="284"/>
      <c r="BB109" s="284"/>
      <c r="BC109" s="350">
        <f t="shared" si="20"/>
        <v>0</v>
      </c>
      <c r="BD109" s="1019" t="e">
        <f t="shared" si="26"/>
        <v>#DIV/0!</v>
      </c>
      <c r="BE109" s="284"/>
      <c r="BF109" s="350">
        <f t="shared" si="21"/>
        <v>0</v>
      </c>
      <c r="BG109" s="375"/>
      <c r="BH109" s="375"/>
      <c r="BI109" s="375"/>
      <c r="BJ109" s="375"/>
      <c r="BK109" s="375"/>
      <c r="BL109" s="375"/>
      <c r="BM109" s="375"/>
      <c r="BN109" s="889"/>
      <c r="BO109" s="889"/>
      <c r="BP109" s="393"/>
      <c r="BQ109" s="440"/>
      <c r="BR109" s="284"/>
      <c r="BS109" s="284"/>
      <c r="BT109" s="284"/>
      <c r="BU109" s="350">
        <f t="shared" si="22"/>
        <v>0</v>
      </c>
      <c r="BV109" s="1019" t="e">
        <f t="shared" si="27"/>
        <v>#DIV/0!</v>
      </c>
      <c r="BW109" s="284"/>
      <c r="BX109" s="350">
        <f t="shared" si="23"/>
        <v>0</v>
      </c>
      <c r="BY109" s="375"/>
      <c r="BZ109" s="375"/>
      <c r="CA109" s="375"/>
      <c r="CB109" s="375"/>
      <c r="CC109" s="375"/>
      <c r="CD109" s="375"/>
      <c r="CE109" s="375"/>
      <c r="CF109" s="889"/>
      <c r="CG109" s="889"/>
      <c r="CH109" s="393"/>
    </row>
    <row r="110" spans="2:86" s="27" customFormat="1">
      <c r="B110" s="395"/>
      <c r="C110" s="286"/>
      <c r="D110" s="288"/>
      <c r="E110" s="280"/>
      <c r="F110" s="281"/>
      <c r="G110" s="281"/>
      <c r="H110" s="282"/>
      <c r="I110" s="288"/>
      <c r="J110" s="288"/>
      <c r="K110" s="288"/>
      <c r="L110" s="284"/>
      <c r="M110" s="284"/>
      <c r="N110" s="284"/>
      <c r="O110" s="881"/>
      <c r="P110" s="284"/>
      <c r="Q110" s="284"/>
      <c r="R110" s="284"/>
      <c r="S110" s="348">
        <f t="shared" si="28"/>
        <v>0</v>
      </c>
      <c r="T110" s="1019" t="e">
        <f t="shared" si="24"/>
        <v>#DIV/0!</v>
      </c>
      <c r="U110" s="284"/>
      <c r="V110" s="350">
        <f t="shared" si="29"/>
        <v>0</v>
      </c>
      <c r="W110" s="375"/>
      <c r="X110" s="375"/>
      <c r="Y110" s="375"/>
      <c r="Z110" s="375"/>
      <c r="AA110" s="375"/>
      <c r="AB110" s="375"/>
      <c r="AC110" s="375"/>
      <c r="AD110" s="889"/>
      <c r="AE110" s="889"/>
      <c r="AF110" s="393"/>
      <c r="AG110" s="440"/>
      <c r="AH110" s="284"/>
      <c r="AI110" s="284"/>
      <c r="AJ110" s="284"/>
      <c r="AK110" s="350">
        <f t="shared" si="30"/>
        <v>0</v>
      </c>
      <c r="AL110" s="1019" t="e">
        <f t="shared" si="25"/>
        <v>#DIV/0!</v>
      </c>
      <c r="AM110" s="284"/>
      <c r="AN110" s="350">
        <f t="shared" si="31"/>
        <v>0</v>
      </c>
      <c r="AO110" s="375"/>
      <c r="AP110" s="375"/>
      <c r="AQ110" s="375"/>
      <c r="AR110" s="375"/>
      <c r="AS110" s="375"/>
      <c r="AT110" s="375"/>
      <c r="AU110" s="375"/>
      <c r="AV110" s="889"/>
      <c r="AW110" s="889"/>
      <c r="AX110" s="393"/>
      <c r="AY110" s="440"/>
      <c r="AZ110" s="284"/>
      <c r="BA110" s="284"/>
      <c r="BB110" s="284"/>
      <c r="BC110" s="350">
        <f t="shared" si="20"/>
        <v>0</v>
      </c>
      <c r="BD110" s="1019" t="e">
        <f t="shared" si="26"/>
        <v>#DIV/0!</v>
      </c>
      <c r="BE110" s="284"/>
      <c r="BF110" s="350">
        <f t="shared" si="21"/>
        <v>0</v>
      </c>
      <c r="BG110" s="375"/>
      <c r="BH110" s="375"/>
      <c r="BI110" s="375"/>
      <c r="BJ110" s="375"/>
      <c r="BK110" s="375"/>
      <c r="BL110" s="375"/>
      <c r="BM110" s="375"/>
      <c r="BN110" s="889"/>
      <c r="BO110" s="889"/>
      <c r="BP110" s="393"/>
      <c r="BQ110" s="440"/>
      <c r="BR110" s="284"/>
      <c r="BS110" s="284"/>
      <c r="BT110" s="284"/>
      <c r="BU110" s="350">
        <f t="shared" si="22"/>
        <v>0</v>
      </c>
      <c r="BV110" s="1019" t="e">
        <f t="shared" si="27"/>
        <v>#DIV/0!</v>
      </c>
      <c r="BW110" s="284"/>
      <c r="BX110" s="350">
        <f t="shared" si="23"/>
        <v>0</v>
      </c>
      <c r="BY110" s="375"/>
      <c r="BZ110" s="375"/>
      <c r="CA110" s="375"/>
      <c r="CB110" s="375"/>
      <c r="CC110" s="375"/>
      <c r="CD110" s="375"/>
      <c r="CE110" s="375"/>
      <c r="CF110" s="889"/>
      <c r="CG110" s="889"/>
      <c r="CH110" s="393"/>
    </row>
    <row r="111" spans="2:86" s="27" customFormat="1">
      <c r="B111" s="392"/>
      <c r="C111" s="279"/>
      <c r="D111" s="291"/>
      <c r="E111" s="280"/>
      <c r="F111" s="281"/>
      <c r="G111" s="281"/>
      <c r="H111" s="282"/>
      <c r="I111" s="291"/>
      <c r="J111" s="291"/>
      <c r="K111" s="291"/>
      <c r="L111" s="284"/>
      <c r="M111" s="284"/>
      <c r="N111" s="284"/>
      <c r="O111" s="882"/>
      <c r="P111" s="285"/>
      <c r="Q111" s="285"/>
      <c r="R111" s="285"/>
      <c r="S111" s="349">
        <f t="shared" si="28"/>
        <v>0</v>
      </c>
      <c r="T111" s="1019" t="e">
        <f t="shared" si="24"/>
        <v>#DIV/0!</v>
      </c>
      <c r="U111" s="285"/>
      <c r="V111" s="350">
        <f t="shared" si="29"/>
        <v>0</v>
      </c>
      <c r="W111" s="376"/>
      <c r="X111" s="376"/>
      <c r="Y111" s="376"/>
      <c r="Z111" s="376"/>
      <c r="AA111" s="376"/>
      <c r="AB111" s="376"/>
      <c r="AC111" s="376"/>
      <c r="AD111" s="890"/>
      <c r="AE111" s="890"/>
      <c r="AF111" s="394"/>
      <c r="AG111" s="441"/>
      <c r="AH111" s="285"/>
      <c r="AI111" s="285"/>
      <c r="AJ111" s="285"/>
      <c r="AK111" s="350">
        <f t="shared" si="30"/>
        <v>0</v>
      </c>
      <c r="AL111" s="1019" t="e">
        <f t="shared" si="25"/>
        <v>#DIV/0!</v>
      </c>
      <c r="AM111" s="285"/>
      <c r="AN111" s="350">
        <f t="shared" si="31"/>
        <v>0</v>
      </c>
      <c r="AO111" s="376"/>
      <c r="AP111" s="376"/>
      <c r="AQ111" s="376"/>
      <c r="AR111" s="376"/>
      <c r="AS111" s="376"/>
      <c r="AT111" s="376"/>
      <c r="AU111" s="376"/>
      <c r="AV111" s="890"/>
      <c r="AW111" s="890"/>
      <c r="AX111" s="394"/>
      <c r="AY111" s="441"/>
      <c r="AZ111" s="285"/>
      <c r="BA111" s="285"/>
      <c r="BB111" s="285"/>
      <c r="BC111" s="350">
        <f t="shared" si="20"/>
        <v>0</v>
      </c>
      <c r="BD111" s="1019" t="e">
        <f t="shared" si="26"/>
        <v>#DIV/0!</v>
      </c>
      <c r="BE111" s="285"/>
      <c r="BF111" s="350">
        <f t="shared" si="21"/>
        <v>0</v>
      </c>
      <c r="BG111" s="376"/>
      <c r="BH111" s="376"/>
      <c r="BI111" s="376"/>
      <c r="BJ111" s="376"/>
      <c r="BK111" s="376"/>
      <c r="BL111" s="376"/>
      <c r="BM111" s="376"/>
      <c r="BN111" s="890"/>
      <c r="BO111" s="890"/>
      <c r="BP111" s="394"/>
      <c r="BQ111" s="441"/>
      <c r="BR111" s="285"/>
      <c r="BS111" s="285"/>
      <c r="BT111" s="285"/>
      <c r="BU111" s="350">
        <f t="shared" si="22"/>
        <v>0</v>
      </c>
      <c r="BV111" s="1019" t="e">
        <f t="shared" si="27"/>
        <v>#DIV/0!</v>
      </c>
      <c r="BW111" s="285"/>
      <c r="BX111" s="350">
        <f t="shared" si="23"/>
        <v>0</v>
      </c>
      <c r="BY111" s="376"/>
      <c r="BZ111" s="376"/>
      <c r="CA111" s="376"/>
      <c r="CB111" s="376"/>
      <c r="CC111" s="376"/>
      <c r="CD111" s="376"/>
      <c r="CE111" s="376"/>
      <c r="CF111" s="890"/>
      <c r="CG111" s="890"/>
      <c r="CH111" s="394"/>
    </row>
    <row r="112" spans="2:86" s="27" customFormat="1">
      <c r="B112" s="395"/>
      <c r="C112" s="286"/>
      <c r="D112" s="288"/>
      <c r="E112" s="280"/>
      <c r="F112" s="281"/>
      <c r="G112" s="281"/>
      <c r="H112" s="282"/>
      <c r="I112" s="288"/>
      <c r="J112" s="288"/>
      <c r="K112" s="288"/>
      <c r="L112" s="284"/>
      <c r="M112" s="284"/>
      <c r="N112" s="284"/>
      <c r="O112" s="881"/>
      <c r="P112" s="284"/>
      <c r="Q112" s="284"/>
      <c r="R112" s="284"/>
      <c r="S112" s="348">
        <f t="shared" si="28"/>
        <v>0</v>
      </c>
      <c r="T112" s="1019" t="e">
        <f t="shared" si="24"/>
        <v>#DIV/0!</v>
      </c>
      <c r="U112" s="284"/>
      <c r="V112" s="350">
        <f t="shared" si="29"/>
        <v>0</v>
      </c>
      <c r="W112" s="375"/>
      <c r="X112" s="375"/>
      <c r="Y112" s="375"/>
      <c r="Z112" s="375"/>
      <c r="AA112" s="375"/>
      <c r="AB112" s="375"/>
      <c r="AC112" s="375"/>
      <c r="AD112" s="889"/>
      <c r="AE112" s="889"/>
      <c r="AF112" s="393"/>
      <c r="AG112" s="440"/>
      <c r="AH112" s="284"/>
      <c r="AI112" s="284"/>
      <c r="AJ112" s="284"/>
      <c r="AK112" s="350">
        <f t="shared" si="30"/>
        <v>0</v>
      </c>
      <c r="AL112" s="1019" t="e">
        <f t="shared" si="25"/>
        <v>#DIV/0!</v>
      </c>
      <c r="AM112" s="284"/>
      <c r="AN112" s="350">
        <f t="shared" si="31"/>
        <v>0</v>
      </c>
      <c r="AO112" s="375"/>
      <c r="AP112" s="375"/>
      <c r="AQ112" s="375"/>
      <c r="AR112" s="375"/>
      <c r="AS112" s="375"/>
      <c r="AT112" s="375"/>
      <c r="AU112" s="375"/>
      <c r="AV112" s="889"/>
      <c r="AW112" s="889"/>
      <c r="AX112" s="393"/>
      <c r="AY112" s="440"/>
      <c r="AZ112" s="284"/>
      <c r="BA112" s="284"/>
      <c r="BB112" s="284"/>
      <c r="BC112" s="350">
        <f t="shared" si="20"/>
        <v>0</v>
      </c>
      <c r="BD112" s="1019" t="e">
        <f t="shared" si="26"/>
        <v>#DIV/0!</v>
      </c>
      <c r="BE112" s="284"/>
      <c r="BF112" s="350">
        <f t="shared" si="21"/>
        <v>0</v>
      </c>
      <c r="BG112" s="375"/>
      <c r="BH112" s="375"/>
      <c r="BI112" s="375"/>
      <c r="BJ112" s="375"/>
      <c r="BK112" s="375"/>
      <c r="BL112" s="375"/>
      <c r="BM112" s="375"/>
      <c r="BN112" s="889"/>
      <c r="BO112" s="889"/>
      <c r="BP112" s="393"/>
      <c r="BQ112" s="440"/>
      <c r="BR112" s="284"/>
      <c r="BS112" s="284"/>
      <c r="BT112" s="284"/>
      <c r="BU112" s="350">
        <f t="shared" si="22"/>
        <v>0</v>
      </c>
      <c r="BV112" s="1019" t="e">
        <f t="shared" si="27"/>
        <v>#DIV/0!</v>
      </c>
      <c r="BW112" s="284"/>
      <c r="BX112" s="350">
        <f t="shared" si="23"/>
        <v>0</v>
      </c>
      <c r="BY112" s="375"/>
      <c r="BZ112" s="375"/>
      <c r="CA112" s="375"/>
      <c r="CB112" s="375"/>
      <c r="CC112" s="375"/>
      <c r="CD112" s="375"/>
      <c r="CE112" s="375"/>
      <c r="CF112" s="889"/>
      <c r="CG112" s="889"/>
      <c r="CH112" s="393"/>
    </row>
    <row r="113" spans="2:86" s="27" customFormat="1">
      <c r="B113" s="395"/>
      <c r="C113" s="286"/>
      <c r="D113" s="288"/>
      <c r="E113" s="280"/>
      <c r="F113" s="281"/>
      <c r="G113" s="281"/>
      <c r="H113" s="282"/>
      <c r="I113" s="288"/>
      <c r="J113" s="288"/>
      <c r="K113" s="288"/>
      <c r="L113" s="284"/>
      <c r="M113" s="284"/>
      <c r="N113" s="284"/>
      <c r="O113" s="881"/>
      <c r="P113" s="284"/>
      <c r="Q113" s="284"/>
      <c r="R113" s="284"/>
      <c r="S113" s="348">
        <f t="shared" si="28"/>
        <v>0</v>
      </c>
      <c r="T113" s="1019" t="e">
        <f t="shared" si="24"/>
        <v>#DIV/0!</v>
      </c>
      <c r="U113" s="284"/>
      <c r="V113" s="350">
        <f t="shared" si="29"/>
        <v>0</v>
      </c>
      <c r="W113" s="375"/>
      <c r="X113" s="375"/>
      <c r="Y113" s="375"/>
      <c r="Z113" s="375"/>
      <c r="AA113" s="375"/>
      <c r="AB113" s="375"/>
      <c r="AC113" s="375"/>
      <c r="AD113" s="889"/>
      <c r="AE113" s="889"/>
      <c r="AF113" s="393"/>
      <c r="AG113" s="440"/>
      <c r="AH113" s="284"/>
      <c r="AI113" s="284"/>
      <c r="AJ113" s="284"/>
      <c r="AK113" s="350">
        <f t="shared" si="30"/>
        <v>0</v>
      </c>
      <c r="AL113" s="1019" t="e">
        <f t="shared" si="25"/>
        <v>#DIV/0!</v>
      </c>
      <c r="AM113" s="284"/>
      <c r="AN113" s="350">
        <f t="shared" si="31"/>
        <v>0</v>
      </c>
      <c r="AO113" s="375"/>
      <c r="AP113" s="375"/>
      <c r="AQ113" s="375"/>
      <c r="AR113" s="375"/>
      <c r="AS113" s="375"/>
      <c r="AT113" s="375"/>
      <c r="AU113" s="375"/>
      <c r="AV113" s="889"/>
      <c r="AW113" s="889"/>
      <c r="AX113" s="393"/>
      <c r="AY113" s="440"/>
      <c r="AZ113" s="284"/>
      <c r="BA113" s="284"/>
      <c r="BB113" s="284"/>
      <c r="BC113" s="350">
        <f t="shared" si="20"/>
        <v>0</v>
      </c>
      <c r="BD113" s="1019" t="e">
        <f t="shared" si="26"/>
        <v>#DIV/0!</v>
      </c>
      <c r="BE113" s="284"/>
      <c r="BF113" s="350">
        <f t="shared" si="21"/>
        <v>0</v>
      </c>
      <c r="BG113" s="375"/>
      <c r="BH113" s="375"/>
      <c r="BI113" s="375"/>
      <c r="BJ113" s="375"/>
      <c r="BK113" s="375"/>
      <c r="BL113" s="375"/>
      <c r="BM113" s="375"/>
      <c r="BN113" s="889"/>
      <c r="BO113" s="889"/>
      <c r="BP113" s="393"/>
      <c r="BQ113" s="440"/>
      <c r="BR113" s="284"/>
      <c r="BS113" s="284"/>
      <c r="BT113" s="284"/>
      <c r="BU113" s="350">
        <f t="shared" si="22"/>
        <v>0</v>
      </c>
      <c r="BV113" s="1019" t="e">
        <f t="shared" si="27"/>
        <v>#DIV/0!</v>
      </c>
      <c r="BW113" s="284"/>
      <c r="BX113" s="350">
        <f t="shared" si="23"/>
        <v>0</v>
      </c>
      <c r="BY113" s="375"/>
      <c r="BZ113" s="375"/>
      <c r="CA113" s="375"/>
      <c r="CB113" s="375"/>
      <c r="CC113" s="375"/>
      <c r="CD113" s="375"/>
      <c r="CE113" s="375"/>
      <c r="CF113" s="889"/>
      <c r="CG113" s="889"/>
      <c r="CH113" s="393"/>
    </row>
    <row r="114" spans="2:86" s="27" customFormat="1">
      <c r="B114" s="395"/>
      <c r="C114" s="286"/>
      <c r="D114" s="288"/>
      <c r="E114" s="280"/>
      <c r="F114" s="281"/>
      <c r="G114" s="281"/>
      <c r="H114" s="282"/>
      <c r="I114" s="288"/>
      <c r="J114" s="288"/>
      <c r="K114" s="288"/>
      <c r="L114" s="284"/>
      <c r="M114" s="284"/>
      <c r="N114" s="284"/>
      <c r="O114" s="881"/>
      <c r="P114" s="284"/>
      <c r="Q114" s="284"/>
      <c r="R114" s="284"/>
      <c r="S114" s="348">
        <f t="shared" si="28"/>
        <v>0</v>
      </c>
      <c r="T114" s="1019" t="e">
        <f t="shared" si="24"/>
        <v>#DIV/0!</v>
      </c>
      <c r="U114" s="284"/>
      <c r="V114" s="350">
        <f t="shared" si="29"/>
        <v>0</v>
      </c>
      <c r="W114" s="375"/>
      <c r="X114" s="375"/>
      <c r="Y114" s="375"/>
      <c r="Z114" s="375"/>
      <c r="AA114" s="375"/>
      <c r="AB114" s="375"/>
      <c r="AC114" s="375"/>
      <c r="AD114" s="889"/>
      <c r="AE114" s="889"/>
      <c r="AF114" s="393"/>
      <c r="AG114" s="440"/>
      <c r="AH114" s="284"/>
      <c r="AI114" s="284"/>
      <c r="AJ114" s="284"/>
      <c r="AK114" s="350">
        <f t="shared" si="30"/>
        <v>0</v>
      </c>
      <c r="AL114" s="1019" t="e">
        <f t="shared" si="25"/>
        <v>#DIV/0!</v>
      </c>
      <c r="AM114" s="284"/>
      <c r="AN114" s="350">
        <f t="shared" si="31"/>
        <v>0</v>
      </c>
      <c r="AO114" s="375"/>
      <c r="AP114" s="375"/>
      <c r="AQ114" s="375"/>
      <c r="AR114" s="375"/>
      <c r="AS114" s="375"/>
      <c r="AT114" s="375"/>
      <c r="AU114" s="375"/>
      <c r="AV114" s="889"/>
      <c r="AW114" s="889"/>
      <c r="AX114" s="393"/>
      <c r="AY114" s="440"/>
      <c r="AZ114" s="284"/>
      <c r="BA114" s="284"/>
      <c r="BB114" s="284"/>
      <c r="BC114" s="350">
        <f t="shared" si="20"/>
        <v>0</v>
      </c>
      <c r="BD114" s="1019" t="e">
        <f t="shared" si="26"/>
        <v>#DIV/0!</v>
      </c>
      <c r="BE114" s="284"/>
      <c r="BF114" s="350">
        <f t="shared" si="21"/>
        <v>0</v>
      </c>
      <c r="BG114" s="375"/>
      <c r="BH114" s="375"/>
      <c r="BI114" s="375"/>
      <c r="BJ114" s="375"/>
      <c r="BK114" s="375"/>
      <c r="BL114" s="375"/>
      <c r="BM114" s="375"/>
      <c r="BN114" s="889"/>
      <c r="BO114" s="889"/>
      <c r="BP114" s="393"/>
      <c r="BQ114" s="440"/>
      <c r="BR114" s="284"/>
      <c r="BS114" s="284"/>
      <c r="BT114" s="284"/>
      <c r="BU114" s="350">
        <f t="shared" si="22"/>
        <v>0</v>
      </c>
      <c r="BV114" s="1019" t="e">
        <f t="shared" si="27"/>
        <v>#DIV/0!</v>
      </c>
      <c r="BW114" s="284"/>
      <c r="BX114" s="350">
        <f t="shared" si="23"/>
        <v>0</v>
      </c>
      <c r="BY114" s="375"/>
      <c r="BZ114" s="375"/>
      <c r="CA114" s="375"/>
      <c r="CB114" s="375"/>
      <c r="CC114" s="375"/>
      <c r="CD114" s="375"/>
      <c r="CE114" s="375"/>
      <c r="CF114" s="889"/>
      <c r="CG114" s="889"/>
      <c r="CH114" s="393"/>
    </row>
    <row r="115" spans="2:86" s="27" customFormat="1">
      <c r="B115" s="395"/>
      <c r="C115" s="286"/>
      <c r="D115" s="288"/>
      <c r="E115" s="280"/>
      <c r="F115" s="281"/>
      <c r="G115" s="281"/>
      <c r="H115" s="282"/>
      <c r="I115" s="288"/>
      <c r="J115" s="288"/>
      <c r="K115" s="288"/>
      <c r="L115" s="284"/>
      <c r="M115" s="284"/>
      <c r="N115" s="284"/>
      <c r="O115" s="881"/>
      <c r="P115" s="284"/>
      <c r="Q115" s="284"/>
      <c r="R115" s="284"/>
      <c r="S115" s="348">
        <f t="shared" si="28"/>
        <v>0</v>
      </c>
      <c r="T115" s="1019" t="e">
        <f t="shared" si="24"/>
        <v>#DIV/0!</v>
      </c>
      <c r="U115" s="284"/>
      <c r="V115" s="350">
        <f t="shared" si="29"/>
        <v>0</v>
      </c>
      <c r="W115" s="375"/>
      <c r="X115" s="375"/>
      <c r="Y115" s="375"/>
      <c r="Z115" s="375"/>
      <c r="AA115" s="375"/>
      <c r="AB115" s="375"/>
      <c r="AC115" s="375"/>
      <c r="AD115" s="889"/>
      <c r="AE115" s="889"/>
      <c r="AF115" s="393"/>
      <c r="AG115" s="440"/>
      <c r="AH115" s="284"/>
      <c r="AI115" s="284"/>
      <c r="AJ115" s="284"/>
      <c r="AK115" s="350">
        <f t="shared" si="30"/>
        <v>0</v>
      </c>
      <c r="AL115" s="1019" t="e">
        <f t="shared" si="25"/>
        <v>#DIV/0!</v>
      </c>
      <c r="AM115" s="284"/>
      <c r="AN115" s="350">
        <f t="shared" si="31"/>
        <v>0</v>
      </c>
      <c r="AO115" s="375"/>
      <c r="AP115" s="375"/>
      <c r="AQ115" s="375"/>
      <c r="AR115" s="375"/>
      <c r="AS115" s="375"/>
      <c r="AT115" s="375"/>
      <c r="AU115" s="375"/>
      <c r="AV115" s="889"/>
      <c r="AW115" s="889"/>
      <c r="AX115" s="393"/>
      <c r="AY115" s="440"/>
      <c r="AZ115" s="284"/>
      <c r="BA115" s="284"/>
      <c r="BB115" s="284"/>
      <c r="BC115" s="350">
        <f t="shared" si="20"/>
        <v>0</v>
      </c>
      <c r="BD115" s="1019" t="e">
        <f t="shared" si="26"/>
        <v>#DIV/0!</v>
      </c>
      <c r="BE115" s="284"/>
      <c r="BF115" s="350">
        <f t="shared" si="21"/>
        <v>0</v>
      </c>
      <c r="BG115" s="375"/>
      <c r="BH115" s="375"/>
      <c r="BI115" s="375"/>
      <c r="BJ115" s="375"/>
      <c r="BK115" s="375"/>
      <c r="BL115" s="375"/>
      <c r="BM115" s="375"/>
      <c r="BN115" s="889"/>
      <c r="BO115" s="889"/>
      <c r="BP115" s="393"/>
      <c r="BQ115" s="440"/>
      <c r="BR115" s="284"/>
      <c r="BS115" s="284"/>
      <c r="BT115" s="284"/>
      <c r="BU115" s="350">
        <f t="shared" si="22"/>
        <v>0</v>
      </c>
      <c r="BV115" s="1019" t="e">
        <f t="shared" si="27"/>
        <v>#DIV/0!</v>
      </c>
      <c r="BW115" s="284"/>
      <c r="BX115" s="350">
        <f t="shared" si="23"/>
        <v>0</v>
      </c>
      <c r="BY115" s="375"/>
      <c r="BZ115" s="375"/>
      <c r="CA115" s="375"/>
      <c r="CB115" s="375"/>
      <c r="CC115" s="375"/>
      <c r="CD115" s="375"/>
      <c r="CE115" s="375"/>
      <c r="CF115" s="889"/>
      <c r="CG115" s="889"/>
      <c r="CH115" s="393"/>
    </row>
    <row r="116" spans="2:86" s="27" customFormat="1">
      <c r="B116" s="395"/>
      <c r="C116" s="286"/>
      <c r="D116" s="287"/>
      <c r="E116" s="280"/>
      <c r="F116" s="281"/>
      <c r="G116" s="281"/>
      <c r="H116" s="282"/>
      <c r="I116" s="287"/>
      <c r="J116" s="287"/>
      <c r="K116" s="287"/>
      <c r="L116" s="284"/>
      <c r="M116" s="284"/>
      <c r="N116" s="284"/>
      <c r="O116" s="881"/>
      <c r="P116" s="284"/>
      <c r="Q116" s="284"/>
      <c r="R116" s="284"/>
      <c r="S116" s="348">
        <f t="shared" si="28"/>
        <v>0</v>
      </c>
      <c r="T116" s="1019" t="e">
        <f t="shared" si="24"/>
        <v>#DIV/0!</v>
      </c>
      <c r="U116" s="284"/>
      <c r="V116" s="350">
        <f t="shared" si="29"/>
        <v>0</v>
      </c>
      <c r="W116" s="375"/>
      <c r="X116" s="375"/>
      <c r="Y116" s="375"/>
      <c r="Z116" s="375"/>
      <c r="AA116" s="375"/>
      <c r="AB116" s="375"/>
      <c r="AC116" s="375"/>
      <c r="AD116" s="889"/>
      <c r="AE116" s="889"/>
      <c r="AF116" s="393"/>
      <c r="AG116" s="440"/>
      <c r="AH116" s="284"/>
      <c r="AI116" s="284"/>
      <c r="AJ116" s="284"/>
      <c r="AK116" s="350">
        <f t="shared" si="30"/>
        <v>0</v>
      </c>
      <c r="AL116" s="1019" t="e">
        <f t="shared" si="25"/>
        <v>#DIV/0!</v>
      </c>
      <c r="AM116" s="284"/>
      <c r="AN116" s="350">
        <f t="shared" si="31"/>
        <v>0</v>
      </c>
      <c r="AO116" s="375"/>
      <c r="AP116" s="375"/>
      <c r="AQ116" s="375"/>
      <c r="AR116" s="375"/>
      <c r="AS116" s="375"/>
      <c r="AT116" s="375"/>
      <c r="AU116" s="375"/>
      <c r="AV116" s="889"/>
      <c r="AW116" s="889"/>
      <c r="AX116" s="393"/>
      <c r="AY116" s="440"/>
      <c r="AZ116" s="284"/>
      <c r="BA116" s="284"/>
      <c r="BB116" s="284"/>
      <c r="BC116" s="350">
        <f t="shared" si="20"/>
        <v>0</v>
      </c>
      <c r="BD116" s="1019" t="e">
        <f t="shared" si="26"/>
        <v>#DIV/0!</v>
      </c>
      <c r="BE116" s="284"/>
      <c r="BF116" s="350">
        <f t="shared" si="21"/>
        <v>0</v>
      </c>
      <c r="BG116" s="375"/>
      <c r="BH116" s="375"/>
      <c r="BI116" s="375"/>
      <c r="BJ116" s="375"/>
      <c r="BK116" s="375"/>
      <c r="BL116" s="375"/>
      <c r="BM116" s="375"/>
      <c r="BN116" s="889"/>
      <c r="BO116" s="889"/>
      <c r="BP116" s="393"/>
      <c r="BQ116" s="440"/>
      <c r="BR116" s="284"/>
      <c r="BS116" s="284"/>
      <c r="BT116" s="284"/>
      <c r="BU116" s="350">
        <f t="shared" si="22"/>
        <v>0</v>
      </c>
      <c r="BV116" s="1019" t="e">
        <f t="shared" si="27"/>
        <v>#DIV/0!</v>
      </c>
      <c r="BW116" s="284"/>
      <c r="BX116" s="350">
        <f t="shared" si="23"/>
        <v>0</v>
      </c>
      <c r="BY116" s="375"/>
      <c r="BZ116" s="375"/>
      <c r="CA116" s="375"/>
      <c r="CB116" s="375"/>
      <c r="CC116" s="375"/>
      <c r="CD116" s="375"/>
      <c r="CE116" s="375"/>
      <c r="CF116" s="889"/>
      <c r="CG116" s="889"/>
      <c r="CH116" s="393"/>
    </row>
    <row r="117" spans="2:86" s="27" customFormat="1">
      <c r="B117" s="392"/>
      <c r="C117" s="279"/>
      <c r="D117" s="290"/>
      <c r="E117" s="280"/>
      <c r="F117" s="281"/>
      <c r="G117" s="281"/>
      <c r="H117" s="282"/>
      <c r="I117" s="290"/>
      <c r="J117" s="290"/>
      <c r="K117" s="290"/>
      <c r="L117" s="284"/>
      <c r="M117" s="284"/>
      <c r="N117" s="284"/>
      <c r="O117" s="882"/>
      <c r="P117" s="285"/>
      <c r="Q117" s="285"/>
      <c r="R117" s="285"/>
      <c r="S117" s="349">
        <f t="shared" si="28"/>
        <v>0</v>
      </c>
      <c r="T117" s="1019" t="e">
        <f t="shared" si="24"/>
        <v>#DIV/0!</v>
      </c>
      <c r="U117" s="285"/>
      <c r="V117" s="350">
        <f t="shared" si="29"/>
        <v>0</v>
      </c>
      <c r="W117" s="376"/>
      <c r="X117" s="376"/>
      <c r="Y117" s="376"/>
      <c r="Z117" s="376"/>
      <c r="AA117" s="376"/>
      <c r="AB117" s="376"/>
      <c r="AC117" s="376"/>
      <c r="AD117" s="890"/>
      <c r="AE117" s="890"/>
      <c r="AF117" s="394"/>
      <c r="AG117" s="441"/>
      <c r="AH117" s="285"/>
      <c r="AI117" s="285"/>
      <c r="AJ117" s="285"/>
      <c r="AK117" s="350">
        <f t="shared" si="30"/>
        <v>0</v>
      </c>
      <c r="AL117" s="1019" t="e">
        <f t="shared" si="25"/>
        <v>#DIV/0!</v>
      </c>
      <c r="AM117" s="285"/>
      <c r="AN117" s="350">
        <f t="shared" si="31"/>
        <v>0</v>
      </c>
      <c r="AO117" s="376"/>
      <c r="AP117" s="376"/>
      <c r="AQ117" s="376"/>
      <c r="AR117" s="376"/>
      <c r="AS117" s="376"/>
      <c r="AT117" s="376"/>
      <c r="AU117" s="376"/>
      <c r="AV117" s="890"/>
      <c r="AW117" s="890"/>
      <c r="AX117" s="394"/>
      <c r="AY117" s="441"/>
      <c r="AZ117" s="285"/>
      <c r="BA117" s="285"/>
      <c r="BB117" s="285"/>
      <c r="BC117" s="350">
        <f t="shared" si="20"/>
        <v>0</v>
      </c>
      <c r="BD117" s="1019" t="e">
        <f t="shared" si="26"/>
        <v>#DIV/0!</v>
      </c>
      <c r="BE117" s="285"/>
      <c r="BF117" s="350">
        <f t="shared" si="21"/>
        <v>0</v>
      </c>
      <c r="BG117" s="376"/>
      <c r="BH117" s="376"/>
      <c r="BI117" s="376"/>
      <c r="BJ117" s="376"/>
      <c r="BK117" s="376"/>
      <c r="BL117" s="376"/>
      <c r="BM117" s="376"/>
      <c r="BN117" s="890"/>
      <c r="BO117" s="890"/>
      <c r="BP117" s="394"/>
      <c r="BQ117" s="441"/>
      <c r="BR117" s="285"/>
      <c r="BS117" s="285"/>
      <c r="BT117" s="285"/>
      <c r="BU117" s="350">
        <f t="shared" si="22"/>
        <v>0</v>
      </c>
      <c r="BV117" s="1019" t="e">
        <f t="shared" si="27"/>
        <v>#DIV/0!</v>
      </c>
      <c r="BW117" s="285"/>
      <c r="BX117" s="350">
        <f t="shared" si="23"/>
        <v>0</v>
      </c>
      <c r="BY117" s="376"/>
      <c r="BZ117" s="376"/>
      <c r="CA117" s="376"/>
      <c r="CB117" s="376"/>
      <c r="CC117" s="376"/>
      <c r="CD117" s="376"/>
      <c r="CE117" s="376"/>
      <c r="CF117" s="890"/>
      <c r="CG117" s="890"/>
      <c r="CH117" s="394"/>
    </row>
    <row r="118" spans="2:86" s="27" customFormat="1">
      <c r="B118" s="392"/>
      <c r="C118" s="279"/>
      <c r="D118" s="287"/>
      <c r="E118" s="280"/>
      <c r="F118" s="281"/>
      <c r="G118" s="281"/>
      <c r="H118" s="282"/>
      <c r="I118" s="287"/>
      <c r="J118" s="287"/>
      <c r="K118" s="287"/>
      <c r="L118" s="284"/>
      <c r="M118" s="284"/>
      <c r="N118" s="284"/>
      <c r="O118" s="881"/>
      <c r="P118" s="284"/>
      <c r="Q118" s="284"/>
      <c r="R118" s="284"/>
      <c r="S118" s="348">
        <f t="shared" si="28"/>
        <v>0</v>
      </c>
      <c r="T118" s="1019" t="e">
        <f t="shared" si="24"/>
        <v>#DIV/0!</v>
      </c>
      <c r="U118" s="284"/>
      <c r="V118" s="350">
        <f t="shared" si="29"/>
        <v>0</v>
      </c>
      <c r="W118" s="375"/>
      <c r="X118" s="375"/>
      <c r="Y118" s="375"/>
      <c r="Z118" s="375"/>
      <c r="AA118" s="375"/>
      <c r="AB118" s="375"/>
      <c r="AC118" s="375"/>
      <c r="AD118" s="889"/>
      <c r="AE118" s="889"/>
      <c r="AF118" s="393"/>
      <c r="AG118" s="440"/>
      <c r="AH118" s="284"/>
      <c r="AI118" s="284"/>
      <c r="AJ118" s="284"/>
      <c r="AK118" s="350">
        <f t="shared" si="30"/>
        <v>0</v>
      </c>
      <c r="AL118" s="1019" t="e">
        <f t="shared" si="25"/>
        <v>#DIV/0!</v>
      </c>
      <c r="AM118" s="284"/>
      <c r="AN118" s="350">
        <f t="shared" si="31"/>
        <v>0</v>
      </c>
      <c r="AO118" s="375"/>
      <c r="AP118" s="375"/>
      <c r="AQ118" s="375"/>
      <c r="AR118" s="375"/>
      <c r="AS118" s="375"/>
      <c r="AT118" s="375"/>
      <c r="AU118" s="375"/>
      <c r="AV118" s="889"/>
      <c r="AW118" s="889"/>
      <c r="AX118" s="393"/>
      <c r="AY118" s="440"/>
      <c r="AZ118" s="284"/>
      <c r="BA118" s="284"/>
      <c r="BB118" s="284"/>
      <c r="BC118" s="350">
        <f t="shared" si="20"/>
        <v>0</v>
      </c>
      <c r="BD118" s="1019" t="e">
        <f t="shared" si="26"/>
        <v>#DIV/0!</v>
      </c>
      <c r="BE118" s="284"/>
      <c r="BF118" s="350">
        <f t="shared" si="21"/>
        <v>0</v>
      </c>
      <c r="BG118" s="375"/>
      <c r="BH118" s="375"/>
      <c r="BI118" s="375"/>
      <c r="BJ118" s="375"/>
      <c r="BK118" s="375"/>
      <c r="BL118" s="375"/>
      <c r="BM118" s="375"/>
      <c r="BN118" s="889"/>
      <c r="BO118" s="889"/>
      <c r="BP118" s="393"/>
      <c r="BQ118" s="440"/>
      <c r="BR118" s="284"/>
      <c r="BS118" s="284"/>
      <c r="BT118" s="284"/>
      <c r="BU118" s="350">
        <f t="shared" si="22"/>
        <v>0</v>
      </c>
      <c r="BV118" s="1019" t="e">
        <f t="shared" si="27"/>
        <v>#DIV/0!</v>
      </c>
      <c r="BW118" s="284"/>
      <c r="BX118" s="350">
        <f t="shared" si="23"/>
        <v>0</v>
      </c>
      <c r="BY118" s="375"/>
      <c r="BZ118" s="375"/>
      <c r="CA118" s="375"/>
      <c r="CB118" s="375"/>
      <c r="CC118" s="375"/>
      <c r="CD118" s="375"/>
      <c r="CE118" s="375"/>
      <c r="CF118" s="889"/>
      <c r="CG118" s="889"/>
      <c r="CH118" s="393"/>
    </row>
    <row r="119" spans="2:86" s="27" customFormat="1">
      <c r="B119" s="395"/>
      <c r="C119" s="286"/>
      <c r="D119" s="287"/>
      <c r="E119" s="280"/>
      <c r="F119" s="281"/>
      <c r="G119" s="281"/>
      <c r="H119" s="282"/>
      <c r="I119" s="287"/>
      <c r="J119" s="287"/>
      <c r="K119" s="287"/>
      <c r="L119" s="284"/>
      <c r="M119" s="284"/>
      <c r="N119" s="284"/>
      <c r="O119" s="881"/>
      <c r="P119" s="284"/>
      <c r="Q119" s="284"/>
      <c r="R119" s="284"/>
      <c r="S119" s="348">
        <f t="shared" si="28"/>
        <v>0</v>
      </c>
      <c r="T119" s="1019" t="e">
        <f t="shared" si="24"/>
        <v>#DIV/0!</v>
      </c>
      <c r="U119" s="284"/>
      <c r="V119" s="350">
        <f t="shared" si="29"/>
        <v>0</v>
      </c>
      <c r="W119" s="375"/>
      <c r="X119" s="375"/>
      <c r="Y119" s="375"/>
      <c r="Z119" s="375"/>
      <c r="AA119" s="375"/>
      <c r="AB119" s="375"/>
      <c r="AC119" s="375"/>
      <c r="AD119" s="889"/>
      <c r="AE119" s="889"/>
      <c r="AF119" s="393"/>
      <c r="AG119" s="440"/>
      <c r="AH119" s="284"/>
      <c r="AI119" s="284"/>
      <c r="AJ119" s="284"/>
      <c r="AK119" s="350">
        <f t="shared" si="30"/>
        <v>0</v>
      </c>
      <c r="AL119" s="1019" t="e">
        <f t="shared" si="25"/>
        <v>#DIV/0!</v>
      </c>
      <c r="AM119" s="284"/>
      <c r="AN119" s="350">
        <f t="shared" si="31"/>
        <v>0</v>
      </c>
      <c r="AO119" s="375"/>
      <c r="AP119" s="375"/>
      <c r="AQ119" s="375"/>
      <c r="AR119" s="375"/>
      <c r="AS119" s="375"/>
      <c r="AT119" s="375"/>
      <c r="AU119" s="375"/>
      <c r="AV119" s="889"/>
      <c r="AW119" s="889"/>
      <c r="AX119" s="393"/>
      <c r="AY119" s="440"/>
      <c r="AZ119" s="284"/>
      <c r="BA119" s="284"/>
      <c r="BB119" s="284"/>
      <c r="BC119" s="350">
        <f t="shared" si="20"/>
        <v>0</v>
      </c>
      <c r="BD119" s="1019" t="e">
        <f t="shared" si="26"/>
        <v>#DIV/0!</v>
      </c>
      <c r="BE119" s="284"/>
      <c r="BF119" s="350">
        <f t="shared" si="21"/>
        <v>0</v>
      </c>
      <c r="BG119" s="375"/>
      <c r="BH119" s="375"/>
      <c r="BI119" s="375"/>
      <c r="BJ119" s="375"/>
      <c r="BK119" s="375"/>
      <c r="BL119" s="375"/>
      <c r="BM119" s="375"/>
      <c r="BN119" s="889"/>
      <c r="BO119" s="889"/>
      <c r="BP119" s="393"/>
      <c r="BQ119" s="440"/>
      <c r="BR119" s="284"/>
      <c r="BS119" s="284"/>
      <c r="BT119" s="284"/>
      <c r="BU119" s="350">
        <f t="shared" si="22"/>
        <v>0</v>
      </c>
      <c r="BV119" s="1019" t="e">
        <f t="shared" si="27"/>
        <v>#DIV/0!</v>
      </c>
      <c r="BW119" s="284"/>
      <c r="BX119" s="350">
        <f t="shared" si="23"/>
        <v>0</v>
      </c>
      <c r="BY119" s="375"/>
      <c r="BZ119" s="375"/>
      <c r="CA119" s="375"/>
      <c r="CB119" s="375"/>
      <c r="CC119" s="375"/>
      <c r="CD119" s="375"/>
      <c r="CE119" s="375"/>
      <c r="CF119" s="889"/>
      <c r="CG119" s="889"/>
      <c r="CH119" s="393"/>
    </row>
    <row r="120" spans="2:86" s="27" customFormat="1">
      <c r="B120" s="395"/>
      <c r="C120" s="286"/>
      <c r="D120" s="287"/>
      <c r="E120" s="280"/>
      <c r="F120" s="281"/>
      <c r="G120" s="281"/>
      <c r="H120" s="282"/>
      <c r="I120" s="287"/>
      <c r="J120" s="287"/>
      <c r="K120" s="287"/>
      <c r="L120" s="284"/>
      <c r="M120" s="284"/>
      <c r="N120" s="284"/>
      <c r="O120" s="881"/>
      <c r="P120" s="284"/>
      <c r="Q120" s="284"/>
      <c r="R120" s="284"/>
      <c r="S120" s="348">
        <f t="shared" si="28"/>
        <v>0</v>
      </c>
      <c r="T120" s="1019" t="e">
        <f t="shared" si="24"/>
        <v>#DIV/0!</v>
      </c>
      <c r="U120" s="284"/>
      <c r="V120" s="350">
        <f t="shared" si="29"/>
        <v>0</v>
      </c>
      <c r="W120" s="375"/>
      <c r="X120" s="375"/>
      <c r="Y120" s="375"/>
      <c r="Z120" s="375"/>
      <c r="AA120" s="375"/>
      <c r="AB120" s="375"/>
      <c r="AC120" s="375"/>
      <c r="AD120" s="889"/>
      <c r="AE120" s="889"/>
      <c r="AF120" s="393"/>
      <c r="AG120" s="440"/>
      <c r="AH120" s="284"/>
      <c r="AI120" s="284"/>
      <c r="AJ120" s="284"/>
      <c r="AK120" s="350">
        <f t="shared" si="30"/>
        <v>0</v>
      </c>
      <c r="AL120" s="1019" t="e">
        <f t="shared" si="25"/>
        <v>#DIV/0!</v>
      </c>
      <c r="AM120" s="284"/>
      <c r="AN120" s="350">
        <f t="shared" si="31"/>
        <v>0</v>
      </c>
      <c r="AO120" s="375"/>
      <c r="AP120" s="375"/>
      <c r="AQ120" s="375"/>
      <c r="AR120" s="375"/>
      <c r="AS120" s="375"/>
      <c r="AT120" s="375"/>
      <c r="AU120" s="375"/>
      <c r="AV120" s="889"/>
      <c r="AW120" s="889"/>
      <c r="AX120" s="393"/>
      <c r="AY120" s="440"/>
      <c r="AZ120" s="284"/>
      <c r="BA120" s="284"/>
      <c r="BB120" s="284"/>
      <c r="BC120" s="350">
        <f t="shared" si="20"/>
        <v>0</v>
      </c>
      <c r="BD120" s="1019" t="e">
        <f t="shared" si="26"/>
        <v>#DIV/0!</v>
      </c>
      <c r="BE120" s="284"/>
      <c r="BF120" s="350">
        <f t="shared" si="21"/>
        <v>0</v>
      </c>
      <c r="BG120" s="375"/>
      <c r="BH120" s="375"/>
      <c r="BI120" s="375"/>
      <c r="BJ120" s="375"/>
      <c r="BK120" s="375"/>
      <c r="BL120" s="375"/>
      <c r="BM120" s="375"/>
      <c r="BN120" s="889"/>
      <c r="BO120" s="889"/>
      <c r="BP120" s="393"/>
      <c r="BQ120" s="440"/>
      <c r="BR120" s="284"/>
      <c r="BS120" s="284"/>
      <c r="BT120" s="284"/>
      <c r="BU120" s="350">
        <f t="shared" si="22"/>
        <v>0</v>
      </c>
      <c r="BV120" s="1019" t="e">
        <f t="shared" si="27"/>
        <v>#DIV/0!</v>
      </c>
      <c r="BW120" s="284"/>
      <c r="BX120" s="350">
        <f t="shared" si="23"/>
        <v>0</v>
      </c>
      <c r="BY120" s="375"/>
      <c r="BZ120" s="375"/>
      <c r="CA120" s="375"/>
      <c r="CB120" s="375"/>
      <c r="CC120" s="375"/>
      <c r="CD120" s="375"/>
      <c r="CE120" s="375"/>
      <c r="CF120" s="889"/>
      <c r="CG120" s="889"/>
      <c r="CH120" s="393"/>
    </row>
    <row r="121" spans="2:86" s="27" customFormat="1">
      <c r="B121" s="395"/>
      <c r="C121" s="286"/>
      <c r="D121" s="283"/>
      <c r="E121" s="280"/>
      <c r="F121" s="281"/>
      <c r="G121" s="281"/>
      <c r="H121" s="282"/>
      <c r="I121" s="283"/>
      <c r="J121" s="283"/>
      <c r="K121" s="283"/>
      <c r="L121" s="284"/>
      <c r="M121" s="284"/>
      <c r="N121" s="284"/>
      <c r="O121" s="881"/>
      <c r="P121" s="284"/>
      <c r="Q121" s="284"/>
      <c r="R121" s="284"/>
      <c r="S121" s="348">
        <f t="shared" si="28"/>
        <v>0</v>
      </c>
      <c r="T121" s="1019" t="e">
        <f t="shared" si="24"/>
        <v>#DIV/0!</v>
      </c>
      <c r="U121" s="284"/>
      <c r="V121" s="350">
        <f t="shared" si="29"/>
        <v>0</v>
      </c>
      <c r="W121" s="375"/>
      <c r="X121" s="375"/>
      <c r="Y121" s="375"/>
      <c r="Z121" s="375"/>
      <c r="AA121" s="375"/>
      <c r="AB121" s="375"/>
      <c r="AC121" s="375"/>
      <c r="AD121" s="889"/>
      <c r="AE121" s="889"/>
      <c r="AF121" s="393"/>
      <c r="AG121" s="440"/>
      <c r="AH121" s="284"/>
      <c r="AI121" s="284"/>
      <c r="AJ121" s="284"/>
      <c r="AK121" s="350">
        <f t="shared" si="30"/>
        <v>0</v>
      </c>
      <c r="AL121" s="1019" t="e">
        <f t="shared" si="25"/>
        <v>#DIV/0!</v>
      </c>
      <c r="AM121" s="284"/>
      <c r="AN121" s="350">
        <f t="shared" si="31"/>
        <v>0</v>
      </c>
      <c r="AO121" s="375"/>
      <c r="AP121" s="375"/>
      <c r="AQ121" s="375"/>
      <c r="AR121" s="375"/>
      <c r="AS121" s="375"/>
      <c r="AT121" s="375"/>
      <c r="AU121" s="375"/>
      <c r="AV121" s="889"/>
      <c r="AW121" s="889"/>
      <c r="AX121" s="393"/>
      <c r="AY121" s="440"/>
      <c r="AZ121" s="284"/>
      <c r="BA121" s="284"/>
      <c r="BB121" s="284"/>
      <c r="BC121" s="350">
        <f t="shared" si="20"/>
        <v>0</v>
      </c>
      <c r="BD121" s="1019" t="e">
        <f t="shared" si="26"/>
        <v>#DIV/0!</v>
      </c>
      <c r="BE121" s="284"/>
      <c r="BF121" s="350">
        <f t="shared" si="21"/>
        <v>0</v>
      </c>
      <c r="BG121" s="375"/>
      <c r="BH121" s="375"/>
      <c r="BI121" s="375"/>
      <c r="BJ121" s="375"/>
      <c r="BK121" s="375"/>
      <c r="BL121" s="375"/>
      <c r="BM121" s="375"/>
      <c r="BN121" s="889"/>
      <c r="BO121" s="889"/>
      <c r="BP121" s="393"/>
      <c r="BQ121" s="440"/>
      <c r="BR121" s="284"/>
      <c r="BS121" s="284"/>
      <c r="BT121" s="284"/>
      <c r="BU121" s="350">
        <f t="shared" si="22"/>
        <v>0</v>
      </c>
      <c r="BV121" s="1019" t="e">
        <f t="shared" si="27"/>
        <v>#DIV/0!</v>
      </c>
      <c r="BW121" s="284"/>
      <c r="BX121" s="350">
        <f t="shared" si="23"/>
        <v>0</v>
      </c>
      <c r="BY121" s="375"/>
      <c r="BZ121" s="375"/>
      <c r="CA121" s="375"/>
      <c r="CB121" s="375"/>
      <c r="CC121" s="375"/>
      <c r="CD121" s="375"/>
      <c r="CE121" s="375"/>
      <c r="CF121" s="889"/>
      <c r="CG121" s="889"/>
      <c r="CH121" s="393"/>
    </row>
    <row r="122" spans="2:86" s="27" customFormat="1">
      <c r="B122" s="395"/>
      <c r="C122" s="286"/>
      <c r="D122" s="283"/>
      <c r="E122" s="280"/>
      <c r="F122" s="281"/>
      <c r="G122" s="281"/>
      <c r="H122" s="282"/>
      <c r="I122" s="283"/>
      <c r="J122" s="283"/>
      <c r="K122" s="283"/>
      <c r="L122" s="284"/>
      <c r="M122" s="284"/>
      <c r="N122" s="284"/>
      <c r="O122" s="881"/>
      <c r="P122" s="284"/>
      <c r="Q122" s="284"/>
      <c r="R122" s="284"/>
      <c r="S122" s="348">
        <f t="shared" si="28"/>
        <v>0</v>
      </c>
      <c r="T122" s="1019" t="e">
        <f t="shared" si="24"/>
        <v>#DIV/0!</v>
      </c>
      <c r="U122" s="284"/>
      <c r="V122" s="350">
        <f t="shared" si="29"/>
        <v>0</v>
      </c>
      <c r="W122" s="375"/>
      <c r="X122" s="375"/>
      <c r="Y122" s="375"/>
      <c r="Z122" s="375"/>
      <c r="AA122" s="375"/>
      <c r="AB122" s="375"/>
      <c r="AC122" s="375"/>
      <c r="AD122" s="889"/>
      <c r="AE122" s="889"/>
      <c r="AF122" s="393"/>
      <c r="AG122" s="440"/>
      <c r="AH122" s="284"/>
      <c r="AI122" s="284"/>
      <c r="AJ122" s="284"/>
      <c r="AK122" s="350">
        <f t="shared" si="30"/>
        <v>0</v>
      </c>
      <c r="AL122" s="1019" t="e">
        <f t="shared" si="25"/>
        <v>#DIV/0!</v>
      </c>
      <c r="AM122" s="284"/>
      <c r="AN122" s="350">
        <f t="shared" si="31"/>
        <v>0</v>
      </c>
      <c r="AO122" s="375"/>
      <c r="AP122" s="375"/>
      <c r="AQ122" s="375"/>
      <c r="AR122" s="375"/>
      <c r="AS122" s="375"/>
      <c r="AT122" s="375"/>
      <c r="AU122" s="375"/>
      <c r="AV122" s="889"/>
      <c r="AW122" s="889"/>
      <c r="AX122" s="393"/>
      <c r="AY122" s="440"/>
      <c r="AZ122" s="284"/>
      <c r="BA122" s="284"/>
      <c r="BB122" s="284"/>
      <c r="BC122" s="350">
        <f t="shared" si="20"/>
        <v>0</v>
      </c>
      <c r="BD122" s="1019" t="e">
        <f t="shared" si="26"/>
        <v>#DIV/0!</v>
      </c>
      <c r="BE122" s="284"/>
      <c r="BF122" s="350">
        <f t="shared" si="21"/>
        <v>0</v>
      </c>
      <c r="BG122" s="375"/>
      <c r="BH122" s="375"/>
      <c r="BI122" s="375"/>
      <c r="BJ122" s="375"/>
      <c r="BK122" s="375"/>
      <c r="BL122" s="375"/>
      <c r="BM122" s="375"/>
      <c r="BN122" s="889"/>
      <c r="BO122" s="889"/>
      <c r="BP122" s="393"/>
      <c r="BQ122" s="440"/>
      <c r="BR122" s="284"/>
      <c r="BS122" s="284"/>
      <c r="BT122" s="284"/>
      <c r="BU122" s="350">
        <f t="shared" si="22"/>
        <v>0</v>
      </c>
      <c r="BV122" s="1019" t="e">
        <f t="shared" si="27"/>
        <v>#DIV/0!</v>
      </c>
      <c r="BW122" s="284"/>
      <c r="BX122" s="350">
        <f t="shared" si="23"/>
        <v>0</v>
      </c>
      <c r="BY122" s="375"/>
      <c r="BZ122" s="375"/>
      <c r="CA122" s="375"/>
      <c r="CB122" s="375"/>
      <c r="CC122" s="375"/>
      <c r="CD122" s="375"/>
      <c r="CE122" s="375"/>
      <c r="CF122" s="889"/>
      <c r="CG122" s="889"/>
      <c r="CH122" s="393"/>
    </row>
    <row r="123" spans="2:86" s="16" customFormat="1">
      <c r="B123" s="395"/>
      <c r="C123" s="286"/>
      <c r="D123" s="283"/>
      <c r="E123" s="280"/>
      <c r="F123" s="281"/>
      <c r="G123" s="281"/>
      <c r="H123" s="282"/>
      <c r="I123" s="283"/>
      <c r="J123" s="283"/>
      <c r="K123" s="283"/>
      <c r="L123" s="284"/>
      <c r="M123" s="284"/>
      <c r="N123" s="284"/>
      <c r="O123" s="881"/>
      <c r="P123" s="284"/>
      <c r="Q123" s="284"/>
      <c r="R123" s="284"/>
      <c r="S123" s="348">
        <f t="shared" si="28"/>
        <v>0</v>
      </c>
      <c r="T123" s="1019" t="e">
        <f t="shared" si="24"/>
        <v>#DIV/0!</v>
      </c>
      <c r="U123" s="284"/>
      <c r="V123" s="350">
        <f t="shared" si="29"/>
        <v>0</v>
      </c>
      <c r="W123" s="375"/>
      <c r="X123" s="375"/>
      <c r="Y123" s="375"/>
      <c r="Z123" s="375"/>
      <c r="AA123" s="375"/>
      <c r="AB123" s="375"/>
      <c r="AC123" s="375"/>
      <c r="AD123" s="889"/>
      <c r="AE123" s="889"/>
      <c r="AF123" s="393"/>
      <c r="AG123" s="440"/>
      <c r="AH123" s="284"/>
      <c r="AI123" s="284"/>
      <c r="AJ123" s="284"/>
      <c r="AK123" s="350">
        <f t="shared" si="30"/>
        <v>0</v>
      </c>
      <c r="AL123" s="1019" t="e">
        <f t="shared" si="25"/>
        <v>#DIV/0!</v>
      </c>
      <c r="AM123" s="284"/>
      <c r="AN123" s="350">
        <f t="shared" si="31"/>
        <v>0</v>
      </c>
      <c r="AO123" s="375"/>
      <c r="AP123" s="375"/>
      <c r="AQ123" s="375"/>
      <c r="AR123" s="375"/>
      <c r="AS123" s="375"/>
      <c r="AT123" s="375"/>
      <c r="AU123" s="375"/>
      <c r="AV123" s="889"/>
      <c r="AW123" s="889"/>
      <c r="AX123" s="393"/>
      <c r="AY123" s="440"/>
      <c r="AZ123" s="284"/>
      <c r="BA123" s="284"/>
      <c r="BB123" s="284"/>
      <c r="BC123" s="350">
        <f t="shared" si="20"/>
        <v>0</v>
      </c>
      <c r="BD123" s="1019" t="e">
        <f t="shared" si="26"/>
        <v>#DIV/0!</v>
      </c>
      <c r="BE123" s="284"/>
      <c r="BF123" s="350">
        <f t="shared" si="21"/>
        <v>0</v>
      </c>
      <c r="BG123" s="375"/>
      <c r="BH123" s="375"/>
      <c r="BI123" s="375"/>
      <c r="BJ123" s="375"/>
      <c r="BK123" s="375"/>
      <c r="BL123" s="375"/>
      <c r="BM123" s="375"/>
      <c r="BN123" s="889"/>
      <c r="BO123" s="889"/>
      <c r="BP123" s="393"/>
      <c r="BQ123" s="440"/>
      <c r="BR123" s="284"/>
      <c r="BS123" s="284"/>
      <c r="BT123" s="284"/>
      <c r="BU123" s="350">
        <f t="shared" si="22"/>
        <v>0</v>
      </c>
      <c r="BV123" s="1019" t="e">
        <f t="shared" si="27"/>
        <v>#DIV/0!</v>
      </c>
      <c r="BW123" s="284"/>
      <c r="BX123" s="350">
        <f t="shared" si="23"/>
        <v>0</v>
      </c>
      <c r="BY123" s="375"/>
      <c r="BZ123" s="375"/>
      <c r="CA123" s="375"/>
      <c r="CB123" s="375"/>
      <c r="CC123" s="375"/>
      <c r="CD123" s="375"/>
      <c r="CE123" s="375"/>
      <c r="CF123" s="889"/>
      <c r="CG123" s="889"/>
      <c r="CH123" s="393"/>
    </row>
    <row r="124" spans="2:86" s="16" customFormat="1">
      <c r="B124" s="395"/>
      <c r="C124" s="286"/>
      <c r="D124" s="283"/>
      <c r="E124" s="280"/>
      <c r="F124" s="281"/>
      <c r="G124" s="281"/>
      <c r="H124" s="282"/>
      <c r="I124" s="283"/>
      <c r="J124" s="283"/>
      <c r="K124" s="283"/>
      <c r="L124" s="284"/>
      <c r="M124" s="284"/>
      <c r="N124" s="284"/>
      <c r="O124" s="881"/>
      <c r="P124" s="284"/>
      <c r="Q124" s="284"/>
      <c r="R124" s="284"/>
      <c r="S124" s="348">
        <f t="shared" si="28"/>
        <v>0</v>
      </c>
      <c r="T124" s="1019" t="e">
        <f t="shared" si="24"/>
        <v>#DIV/0!</v>
      </c>
      <c r="U124" s="284"/>
      <c r="V124" s="350">
        <f t="shared" si="29"/>
        <v>0</v>
      </c>
      <c r="W124" s="375"/>
      <c r="X124" s="375"/>
      <c r="Y124" s="375"/>
      <c r="Z124" s="375"/>
      <c r="AA124" s="375"/>
      <c r="AB124" s="375"/>
      <c r="AC124" s="375"/>
      <c r="AD124" s="889"/>
      <c r="AE124" s="889"/>
      <c r="AF124" s="393"/>
      <c r="AG124" s="440"/>
      <c r="AH124" s="284"/>
      <c r="AI124" s="284"/>
      <c r="AJ124" s="284"/>
      <c r="AK124" s="350">
        <f t="shared" si="30"/>
        <v>0</v>
      </c>
      <c r="AL124" s="1019" t="e">
        <f t="shared" si="25"/>
        <v>#DIV/0!</v>
      </c>
      <c r="AM124" s="284"/>
      <c r="AN124" s="350">
        <f t="shared" si="31"/>
        <v>0</v>
      </c>
      <c r="AO124" s="375"/>
      <c r="AP124" s="375"/>
      <c r="AQ124" s="375"/>
      <c r="AR124" s="375"/>
      <c r="AS124" s="375"/>
      <c r="AT124" s="375"/>
      <c r="AU124" s="375"/>
      <c r="AV124" s="889"/>
      <c r="AW124" s="889"/>
      <c r="AX124" s="393"/>
      <c r="AY124" s="440"/>
      <c r="AZ124" s="284"/>
      <c r="BA124" s="284"/>
      <c r="BB124" s="284"/>
      <c r="BC124" s="350">
        <f t="shared" si="20"/>
        <v>0</v>
      </c>
      <c r="BD124" s="1019" t="e">
        <f t="shared" si="26"/>
        <v>#DIV/0!</v>
      </c>
      <c r="BE124" s="284"/>
      <c r="BF124" s="350">
        <f t="shared" si="21"/>
        <v>0</v>
      </c>
      <c r="BG124" s="375"/>
      <c r="BH124" s="375"/>
      <c r="BI124" s="375"/>
      <c r="BJ124" s="375"/>
      <c r="BK124" s="375"/>
      <c r="BL124" s="375"/>
      <c r="BM124" s="375"/>
      <c r="BN124" s="889"/>
      <c r="BO124" s="889"/>
      <c r="BP124" s="393"/>
      <c r="BQ124" s="440"/>
      <c r="BR124" s="284"/>
      <c r="BS124" s="284"/>
      <c r="BT124" s="284"/>
      <c r="BU124" s="350">
        <f t="shared" si="22"/>
        <v>0</v>
      </c>
      <c r="BV124" s="1019" t="e">
        <f t="shared" si="27"/>
        <v>#DIV/0!</v>
      </c>
      <c r="BW124" s="284"/>
      <c r="BX124" s="350">
        <f t="shared" si="23"/>
        <v>0</v>
      </c>
      <c r="BY124" s="375"/>
      <c r="BZ124" s="375"/>
      <c r="CA124" s="375"/>
      <c r="CB124" s="375"/>
      <c r="CC124" s="375"/>
      <c r="CD124" s="375"/>
      <c r="CE124" s="375"/>
      <c r="CF124" s="889"/>
      <c r="CG124" s="889"/>
      <c r="CH124" s="393"/>
    </row>
    <row r="125" spans="2:86" s="16" customFormat="1">
      <c r="B125" s="395"/>
      <c r="C125" s="286"/>
      <c r="D125" s="283"/>
      <c r="E125" s="280"/>
      <c r="F125" s="281"/>
      <c r="G125" s="281"/>
      <c r="H125" s="282"/>
      <c r="I125" s="283"/>
      <c r="J125" s="283"/>
      <c r="K125" s="283"/>
      <c r="L125" s="284"/>
      <c r="M125" s="284"/>
      <c r="N125" s="284"/>
      <c r="O125" s="881"/>
      <c r="P125" s="284"/>
      <c r="Q125" s="284"/>
      <c r="R125" s="284"/>
      <c r="S125" s="348">
        <f t="shared" si="28"/>
        <v>0</v>
      </c>
      <c r="T125" s="1019" t="e">
        <f t="shared" si="24"/>
        <v>#DIV/0!</v>
      </c>
      <c r="U125" s="284"/>
      <c r="V125" s="350">
        <f t="shared" si="29"/>
        <v>0</v>
      </c>
      <c r="W125" s="375"/>
      <c r="X125" s="375"/>
      <c r="Y125" s="375"/>
      <c r="Z125" s="375"/>
      <c r="AA125" s="375"/>
      <c r="AB125" s="375"/>
      <c r="AC125" s="375"/>
      <c r="AD125" s="889"/>
      <c r="AE125" s="889"/>
      <c r="AF125" s="393"/>
      <c r="AG125" s="440"/>
      <c r="AH125" s="284"/>
      <c r="AI125" s="284"/>
      <c r="AJ125" s="284"/>
      <c r="AK125" s="350">
        <f t="shared" si="30"/>
        <v>0</v>
      </c>
      <c r="AL125" s="1019" t="e">
        <f t="shared" si="25"/>
        <v>#DIV/0!</v>
      </c>
      <c r="AM125" s="284"/>
      <c r="AN125" s="350">
        <f t="shared" si="31"/>
        <v>0</v>
      </c>
      <c r="AO125" s="375"/>
      <c r="AP125" s="375"/>
      <c r="AQ125" s="375"/>
      <c r="AR125" s="375"/>
      <c r="AS125" s="375"/>
      <c r="AT125" s="375"/>
      <c r="AU125" s="375"/>
      <c r="AV125" s="889"/>
      <c r="AW125" s="889"/>
      <c r="AX125" s="393"/>
      <c r="AY125" s="440"/>
      <c r="AZ125" s="284"/>
      <c r="BA125" s="284"/>
      <c r="BB125" s="284"/>
      <c r="BC125" s="350">
        <f t="shared" si="20"/>
        <v>0</v>
      </c>
      <c r="BD125" s="1019" t="e">
        <f t="shared" si="26"/>
        <v>#DIV/0!</v>
      </c>
      <c r="BE125" s="284"/>
      <c r="BF125" s="350">
        <f t="shared" si="21"/>
        <v>0</v>
      </c>
      <c r="BG125" s="375"/>
      <c r="BH125" s="375"/>
      <c r="BI125" s="375"/>
      <c r="BJ125" s="375"/>
      <c r="BK125" s="375"/>
      <c r="BL125" s="375"/>
      <c r="BM125" s="375"/>
      <c r="BN125" s="889"/>
      <c r="BO125" s="889"/>
      <c r="BP125" s="393"/>
      <c r="BQ125" s="440"/>
      <c r="BR125" s="284"/>
      <c r="BS125" s="284"/>
      <c r="BT125" s="284"/>
      <c r="BU125" s="350">
        <f t="shared" si="22"/>
        <v>0</v>
      </c>
      <c r="BV125" s="1019" t="e">
        <f t="shared" si="27"/>
        <v>#DIV/0!</v>
      </c>
      <c r="BW125" s="284"/>
      <c r="BX125" s="350">
        <f t="shared" si="23"/>
        <v>0</v>
      </c>
      <c r="BY125" s="375"/>
      <c r="BZ125" s="375"/>
      <c r="CA125" s="375"/>
      <c r="CB125" s="375"/>
      <c r="CC125" s="375"/>
      <c r="CD125" s="375"/>
      <c r="CE125" s="375"/>
      <c r="CF125" s="889"/>
      <c r="CG125" s="889"/>
      <c r="CH125" s="393"/>
    </row>
    <row r="126" spans="2:86" s="16" customFormat="1">
      <c r="B126" s="395"/>
      <c r="C126" s="286"/>
      <c r="D126" s="283"/>
      <c r="E126" s="280"/>
      <c r="F126" s="281"/>
      <c r="G126" s="281"/>
      <c r="H126" s="282"/>
      <c r="I126" s="283"/>
      <c r="J126" s="283"/>
      <c r="K126" s="283"/>
      <c r="L126" s="284"/>
      <c r="M126" s="284"/>
      <c r="N126" s="284"/>
      <c r="O126" s="881"/>
      <c r="P126" s="284"/>
      <c r="Q126" s="284"/>
      <c r="R126" s="284"/>
      <c r="S126" s="348">
        <f t="shared" si="28"/>
        <v>0</v>
      </c>
      <c r="T126" s="1019" t="e">
        <f t="shared" si="24"/>
        <v>#DIV/0!</v>
      </c>
      <c r="U126" s="284"/>
      <c r="V126" s="350">
        <f t="shared" si="29"/>
        <v>0</v>
      </c>
      <c r="W126" s="375"/>
      <c r="X126" s="375"/>
      <c r="Y126" s="375"/>
      <c r="Z126" s="375"/>
      <c r="AA126" s="375"/>
      <c r="AB126" s="375"/>
      <c r="AC126" s="375"/>
      <c r="AD126" s="889"/>
      <c r="AE126" s="889"/>
      <c r="AF126" s="393"/>
      <c r="AG126" s="440"/>
      <c r="AH126" s="284"/>
      <c r="AI126" s="284"/>
      <c r="AJ126" s="284"/>
      <c r="AK126" s="350">
        <f t="shared" si="30"/>
        <v>0</v>
      </c>
      <c r="AL126" s="1019" t="e">
        <f t="shared" si="25"/>
        <v>#DIV/0!</v>
      </c>
      <c r="AM126" s="284"/>
      <c r="AN126" s="350">
        <f t="shared" si="31"/>
        <v>0</v>
      </c>
      <c r="AO126" s="375"/>
      <c r="AP126" s="375"/>
      <c r="AQ126" s="375"/>
      <c r="AR126" s="375"/>
      <c r="AS126" s="375"/>
      <c r="AT126" s="375"/>
      <c r="AU126" s="375"/>
      <c r="AV126" s="889"/>
      <c r="AW126" s="889"/>
      <c r="AX126" s="393"/>
      <c r="AY126" s="440"/>
      <c r="AZ126" s="284"/>
      <c r="BA126" s="284"/>
      <c r="BB126" s="284"/>
      <c r="BC126" s="350">
        <f t="shared" si="20"/>
        <v>0</v>
      </c>
      <c r="BD126" s="1019" t="e">
        <f t="shared" si="26"/>
        <v>#DIV/0!</v>
      </c>
      <c r="BE126" s="284"/>
      <c r="BF126" s="350">
        <f t="shared" si="21"/>
        <v>0</v>
      </c>
      <c r="BG126" s="375"/>
      <c r="BH126" s="375"/>
      <c r="BI126" s="375"/>
      <c r="BJ126" s="375"/>
      <c r="BK126" s="375"/>
      <c r="BL126" s="375"/>
      <c r="BM126" s="375"/>
      <c r="BN126" s="889"/>
      <c r="BO126" s="889"/>
      <c r="BP126" s="393"/>
      <c r="BQ126" s="440"/>
      <c r="BR126" s="284"/>
      <c r="BS126" s="284"/>
      <c r="BT126" s="284"/>
      <c r="BU126" s="350">
        <f t="shared" si="22"/>
        <v>0</v>
      </c>
      <c r="BV126" s="1019" t="e">
        <f t="shared" si="27"/>
        <v>#DIV/0!</v>
      </c>
      <c r="BW126" s="284"/>
      <c r="BX126" s="350">
        <f t="shared" si="23"/>
        <v>0</v>
      </c>
      <c r="BY126" s="375"/>
      <c r="BZ126" s="375"/>
      <c r="CA126" s="375"/>
      <c r="CB126" s="375"/>
      <c r="CC126" s="375"/>
      <c r="CD126" s="375"/>
      <c r="CE126" s="375"/>
      <c r="CF126" s="889"/>
      <c r="CG126" s="889"/>
      <c r="CH126" s="393"/>
    </row>
    <row r="127" spans="2:86" s="16" customFormat="1">
      <c r="B127" s="395"/>
      <c r="C127" s="286"/>
      <c r="D127" s="283"/>
      <c r="E127" s="280"/>
      <c r="F127" s="281"/>
      <c r="G127" s="281"/>
      <c r="H127" s="282"/>
      <c r="I127" s="283"/>
      <c r="J127" s="283"/>
      <c r="K127" s="283"/>
      <c r="L127" s="284"/>
      <c r="M127" s="284"/>
      <c r="N127" s="284"/>
      <c r="O127" s="881"/>
      <c r="P127" s="284"/>
      <c r="Q127" s="284"/>
      <c r="R127" s="284"/>
      <c r="S127" s="348">
        <f t="shared" si="28"/>
        <v>0</v>
      </c>
      <c r="T127" s="1019" t="e">
        <f t="shared" si="24"/>
        <v>#DIV/0!</v>
      </c>
      <c r="U127" s="284"/>
      <c r="V127" s="350">
        <f t="shared" si="29"/>
        <v>0</v>
      </c>
      <c r="W127" s="375"/>
      <c r="X127" s="375"/>
      <c r="Y127" s="375"/>
      <c r="Z127" s="375"/>
      <c r="AA127" s="375"/>
      <c r="AB127" s="375"/>
      <c r="AC127" s="375"/>
      <c r="AD127" s="889"/>
      <c r="AE127" s="889"/>
      <c r="AF127" s="393"/>
      <c r="AG127" s="440"/>
      <c r="AH127" s="284"/>
      <c r="AI127" s="284"/>
      <c r="AJ127" s="284"/>
      <c r="AK127" s="350">
        <f t="shared" si="30"/>
        <v>0</v>
      </c>
      <c r="AL127" s="1019" t="e">
        <f t="shared" si="25"/>
        <v>#DIV/0!</v>
      </c>
      <c r="AM127" s="284"/>
      <c r="AN127" s="350">
        <f t="shared" si="31"/>
        <v>0</v>
      </c>
      <c r="AO127" s="375"/>
      <c r="AP127" s="375"/>
      <c r="AQ127" s="375"/>
      <c r="AR127" s="375"/>
      <c r="AS127" s="375"/>
      <c r="AT127" s="375"/>
      <c r="AU127" s="375"/>
      <c r="AV127" s="889"/>
      <c r="AW127" s="889"/>
      <c r="AX127" s="393"/>
      <c r="AY127" s="440"/>
      <c r="AZ127" s="284"/>
      <c r="BA127" s="284"/>
      <c r="BB127" s="284"/>
      <c r="BC127" s="350">
        <f t="shared" si="20"/>
        <v>0</v>
      </c>
      <c r="BD127" s="1019" t="e">
        <f t="shared" si="26"/>
        <v>#DIV/0!</v>
      </c>
      <c r="BE127" s="284"/>
      <c r="BF127" s="350">
        <f t="shared" si="21"/>
        <v>0</v>
      </c>
      <c r="BG127" s="375"/>
      <c r="BH127" s="375"/>
      <c r="BI127" s="375"/>
      <c r="BJ127" s="375"/>
      <c r="BK127" s="375"/>
      <c r="BL127" s="375"/>
      <c r="BM127" s="375"/>
      <c r="BN127" s="889"/>
      <c r="BO127" s="889"/>
      <c r="BP127" s="393"/>
      <c r="BQ127" s="440"/>
      <c r="BR127" s="284"/>
      <c r="BS127" s="284"/>
      <c r="BT127" s="284"/>
      <c r="BU127" s="350">
        <f t="shared" si="22"/>
        <v>0</v>
      </c>
      <c r="BV127" s="1019" t="e">
        <f t="shared" si="27"/>
        <v>#DIV/0!</v>
      </c>
      <c r="BW127" s="284"/>
      <c r="BX127" s="350">
        <f t="shared" si="23"/>
        <v>0</v>
      </c>
      <c r="BY127" s="375"/>
      <c r="BZ127" s="375"/>
      <c r="CA127" s="375"/>
      <c r="CB127" s="375"/>
      <c r="CC127" s="375"/>
      <c r="CD127" s="375"/>
      <c r="CE127" s="375"/>
      <c r="CF127" s="889"/>
      <c r="CG127" s="889"/>
      <c r="CH127" s="393"/>
    </row>
    <row r="128" spans="2:86" s="16" customFormat="1">
      <c r="B128" s="395"/>
      <c r="C128" s="286"/>
      <c r="D128" s="283"/>
      <c r="E128" s="280"/>
      <c r="F128" s="281"/>
      <c r="G128" s="281"/>
      <c r="H128" s="282"/>
      <c r="I128" s="283"/>
      <c r="J128" s="283"/>
      <c r="K128" s="283"/>
      <c r="L128" s="284"/>
      <c r="M128" s="284"/>
      <c r="N128" s="284"/>
      <c r="O128" s="881"/>
      <c r="P128" s="284"/>
      <c r="Q128" s="284"/>
      <c r="R128" s="284"/>
      <c r="S128" s="348">
        <f t="shared" si="28"/>
        <v>0</v>
      </c>
      <c r="T128" s="1019" t="e">
        <f t="shared" si="24"/>
        <v>#DIV/0!</v>
      </c>
      <c r="U128" s="284"/>
      <c r="V128" s="350">
        <f t="shared" si="29"/>
        <v>0</v>
      </c>
      <c r="W128" s="375"/>
      <c r="X128" s="375"/>
      <c r="Y128" s="375"/>
      <c r="Z128" s="375"/>
      <c r="AA128" s="375"/>
      <c r="AB128" s="375"/>
      <c r="AC128" s="375"/>
      <c r="AD128" s="889"/>
      <c r="AE128" s="889"/>
      <c r="AF128" s="393"/>
      <c r="AG128" s="440"/>
      <c r="AH128" s="284"/>
      <c r="AI128" s="284"/>
      <c r="AJ128" s="284"/>
      <c r="AK128" s="350">
        <f t="shared" si="30"/>
        <v>0</v>
      </c>
      <c r="AL128" s="1019" t="e">
        <f t="shared" si="25"/>
        <v>#DIV/0!</v>
      </c>
      <c r="AM128" s="284"/>
      <c r="AN128" s="350">
        <f t="shared" si="31"/>
        <v>0</v>
      </c>
      <c r="AO128" s="375"/>
      <c r="AP128" s="375"/>
      <c r="AQ128" s="375"/>
      <c r="AR128" s="375"/>
      <c r="AS128" s="375"/>
      <c r="AT128" s="375"/>
      <c r="AU128" s="375"/>
      <c r="AV128" s="889"/>
      <c r="AW128" s="889"/>
      <c r="AX128" s="393"/>
      <c r="AY128" s="440"/>
      <c r="AZ128" s="284"/>
      <c r="BA128" s="284"/>
      <c r="BB128" s="284"/>
      <c r="BC128" s="350">
        <f t="shared" si="20"/>
        <v>0</v>
      </c>
      <c r="BD128" s="1019" t="e">
        <f t="shared" si="26"/>
        <v>#DIV/0!</v>
      </c>
      <c r="BE128" s="284"/>
      <c r="BF128" s="350">
        <f t="shared" si="21"/>
        <v>0</v>
      </c>
      <c r="BG128" s="375"/>
      <c r="BH128" s="375"/>
      <c r="BI128" s="375"/>
      <c r="BJ128" s="375"/>
      <c r="BK128" s="375"/>
      <c r="BL128" s="375"/>
      <c r="BM128" s="375"/>
      <c r="BN128" s="889"/>
      <c r="BO128" s="889"/>
      <c r="BP128" s="393"/>
      <c r="BQ128" s="440"/>
      <c r="BR128" s="284"/>
      <c r="BS128" s="284"/>
      <c r="BT128" s="284"/>
      <c r="BU128" s="350">
        <f t="shared" si="22"/>
        <v>0</v>
      </c>
      <c r="BV128" s="1019" t="e">
        <f t="shared" si="27"/>
        <v>#DIV/0!</v>
      </c>
      <c r="BW128" s="284"/>
      <c r="BX128" s="350">
        <f t="shared" si="23"/>
        <v>0</v>
      </c>
      <c r="BY128" s="375"/>
      <c r="BZ128" s="375"/>
      <c r="CA128" s="375"/>
      <c r="CB128" s="375"/>
      <c r="CC128" s="375"/>
      <c r="CD128" s="375"/>
      <c r="CE128" s="375"/>
      <c r="CF128" s="889"/>
      <c r="CG128" s="889"/>
      <c r="CH128" s="393"/>
    </row>
    <row r="129" spans="2:86" s="16" customFormat="1">
      <c r="B129" s="395"/>
      <c r="C129" s="286"/>
      <c r="D129" s="283"/>
      <c r="E129" s="280"/>
      <c r="F129" s="281"/>
      <c r="G129" s="281"/>
      <c r="H129" s="282"/>
      <c r="I129" s="283"/>
      <c r="J129" s="283"/>
      <c r="K129" s="283"/>
      <c r="L129" s="284"/>
      <c r="M129" s="284"/>
      <c r="N129" s="284"/>
      <c r="O129" s="881"/>
      <c r="P129" s="284"/>
      <c r="Q129" s="284"/>
      <c r="R129" s="284"/>
      <c r="S129" s="348">
        <f t="shared" si="28"/>
        <v>0</v>
      </c>
      <c r="T129" s="1019" t="e">
        <f>(S129-N129)/N129</f>
        <v>#DIV/0!</v>
      </c>
      <c r="U129" s="284"/>
      <c r="V129" s="350">
        <f t="shared" si="29"/>
        <v>0</v>
      </c>
      <c r="W129" s="375"/>
      <c r="X129" s="375"/>
      <c r="Y129" s="375"/>
      <c r="Z129" s="375"/>
      <c r="AA129" s="375"/>
      <c r="AB129" s="375"/>
      <c r="AC129" s="375"/>
      <c r="AD129" s="889"/>
      <c r="AE129" s="889"/>
      <c r="AF129" s="393"/>
      <c r="AG129" s="440"/>
      <c r="AH129" s="284"/>
      <c r="AI129" s="284"/>
      <c r="AJ129" s="284"/>
      <c r="AK129" s="350">
        <f t="shared" si="30"/>
        <v>0</v>
      </c>
      <c r="AL129" s="1019" t="e">
        <f t="shared" si="25"/>
        <v>#DIV/0!</v>
      </c>
      <c r="AM129" s="284"/>
      <c r="AN129" s="350">
        <f t="shared" si="31"/>
        <v>0</v>
      </c>
      <c r="AO129" s="375"/>
      <c r="AP129" s="375"/>
      <c r="AQ129" s="375"/>
      <c r="AR129" s="375"/>
      <c r="AS129" s="375"/>
      <c r="AT129" s="375"/>
      <c r="AU129" s="375"/>
      <c r="AV129" s="889"/>
      <c r="AW129" s="889"/>
      <c r="AX129" s="393"/>
      <c r="AY129" s="440"/>
      <c r="AZ129" s="284"/>
      <c r="BA129" s="284"/>
      <c r="BB129" s="284"/>
      <c r="BC129" s="350">
        <f t="shared" si="20"/>
        <v>0</v>
      </c>
      <c r="BD129" s="1019" t="e">
        <f t="shared" si="26"/>
        <v>#DIV/0!</v>
      </c>
      <c r="BE129" s="284"/>
      <c r="BF129" s="350">
        <f t="shared" si="21"/>
        <v>0</v>
      </c>
      <c r="BG129" s="375"/>
      <c r="BH129" s="375"/>
      <c r="BI129" s="375"/>
      <c r="BJ129" s="375"/>
      <c r="BK129" s="375"/>
      <c r="BL129" s="375"/>
      <c r="BM129" s="375"/>
      <c r="BN129" s="889"/>
      <c r="BO129" s="889"/>
      <c r="BP129" s="393"/>
      <c r="BQ129" s="440"/>
      <c r="BR129" s="284"/>
      <c r="BS129" s="284"/>
      <c r="BT129" s="284"/>
      <c r="BU129" s="350">
        <f t="shared" si="22"/>
        <v>0</v>
      </c>
      <c r="BV129" s="1019" t="e">
        <f t="shared" si="27"/>
        <v>#DIV/0!</v>
      </c>
      <c r="BW129" s="284"/>
      <c r="BX129" s="350">
        <f t="shared" si="23"/>
        <v>0</v>
      </c>
      <c r="BY129" s="375"/>
      <c r="BZ129" s="375"/>
      <c r="CA129" s="375"/>
      <c r="CB129" s="375"/>
      <c r="CC129" s="375"/>
      <c r="CD129" s="375"/>
      <c r="CE129" s="375"/>
      <c r="CF129" s="889"/>
      <c r="CG129" s="889"/>
      <c r="CH129" s="393"/>
    </row>
    <row r="130" spans="2:86" s="28" customFormat="1" ht="18" customHeight="1" thickBot="1">
      <c r="B130" s="399"/>
      <c r="C130" s="356"/>
      <c r="D130" s="353" t="s">
        <v>320</v>
      </c>
      <c r="E130" s="353"/>
      <c r="F130" s="357"/>
      <c r="G130" s="357"/>
      <c r="H130" s="357"/>
      <c r="I130" s="517">
        <f t="shared" ref="I130:AV130" si="32">SUM(I7:I129)</f>
        <v>0</v>
      </c>
      <c r="J130" s="354">
        <f t="shared" si="32"/>
        <v>0</v>
      </c>
      <c r="K130" s="354">
        <f t="shared" si="32"/>
        <v>21</v>
      </c>
      <c r="L130" s="354">
        <f t="shared" si="32"/>
        <v>0</v>
      </c>
      <c r="M130" s="354">
        <f t="shared" si="32"/>
        <v>0</v>
      </c>
      <c r="N130" s="354">
        <f t="shared" si="32"/>
        <v>1000</v>
      </c>
      <c r="O130" s="884">
        <f t="shared" si="32"/>
        <v>2266</v>
      </c>
      <c r="P130" s="422">
        <f t="shared" si="32"/>
        <v>383</v>
      </c>
      <c r="Q130" s="422">
        <f t="shared" si="32"/>
        <v>2000</v>
      </c>
      <c r="R130" s="422">
        <f t="shared" si="32"/>
        <v>4230</v>
      </c>
      <c r="S130" s="422">
        <f t="shared" si="32"/>
        <v>8879</v>
      </c>
      <c r="T130" s="1019">
        <f t="shared" si="24"/>
        <v>7.8789999999999996</v>
      </c>
      <c r="U130" s="422">
        <f t="shared" si="32"/>
        <v>0</v>
      </c>
      <c r="V130" s="422">
        <f t="shared" si="32"/>
        <v>8879</v>
      </c>
      <c r="W130" s="423">
        <f t="shared" si="32"/>
        <v>655</v>
      </c>
      <c r="X130" s="423">
        <f t="shared" si="32"/>
        <v>45000</v>
      </c>
      <c r="Y130" s="423">
        <f t="shared" si="32"/>
        <v>1110</v>
      </c>
      <c r="Z130" s="423">
        <f t="shared" si="32"/>
        <v>0</v>
      </c>
      <c r="AA130" s="423">
        <f t="shared" si="32"/>
        <v>0</v>
      </c>
      <c r="AB130" s="423">
        <f t="shared" si="32"/>
        <v>650</v>
      </c>
      <c r="AC130" s="423">
        <f t="shared" si="32"/>
        <v>650</v>
      </c>
      <c r="AD130" s="423">
        <f t="shared" si="32"/>
        <v>0</v>
      </c>
      <c r="AE130" s="423">
        <f t="shared" si="32"/>
        <v>0</v>
      </c>
      <c r="AF130" s="424">
        <f t="shared" ref="AF130" si="33">SUM(AF7:AF129)</f>
        <v>0</v>
      </c>
      <c r="AG130" s="443">
        <f t="shared" si="32"/>
        <v>650</v>
      </c>
      <c r="AH130" s="422">
        <f t="shared" si="32"/>
        <v>255</v>
      </c>
      <c r="AI130" s="422">
        <f t="shared" si="32"/>
        <v>1900</v>
      </c>
      <c r="AJ130" s="422">
        <f t="shared" si="32"/>
        <v>4735</v>
      </c>
      <c r="AK130" s="422">
        <f t="shared" si="32"/>
        <v>7540</v>
      </c>
      <c r="AL130" s="1019">
        <f t="shared" si="25"/>
        <v>-0.15080527086383602</v>
      </c>
      <c r="AM130" s="422">
        <f t="shared" si="32"/>
        <v>0</v>
      </c>
      <c r="AN130" s="422">
        <f t="shared" si="32"/>
        <v>7540</v>
      </c>
      <c r="AO130" s="423">
        <f t="shared" si="32"/>
        <v>665</v>
      </c>
      <c r="AP130" s="423">
        <f t="shared" si="32"/>
        <v>65000</v>
      </c>
      <c r="AQ130" s="423">
        <f t="shared" si="32"/>
        <v>1665</v>
      </c>
      <c r="AR130" s="423">
        <f t="shared" ref="AR130:AS130" si="34">SUM(AR7:AR129)</f>
        <v>0</v>
      </c>
      <c r="AS130" s="423">
        <f t="shared" si="34"/>
        <v>0</v>
      </c>
      <c r="AT130" s="423">
        <f t="shared" si="32"/>
        <v>650</v>
      </c>
      <c r="AU130" s="423">
        <f t="shared" si="32"/>
        <v>650</v>
      </c>
      <c r="AV130" s="423">
        <f t="shared" si="32"/>
        <v>0</v>
      </c>
      <c r="AW130" s="423">
        <f t="shared" ref="AW130:AX130" si="35">SUM(AW7:AW129)</f>
        <v>0</v>
      </c>
      <c r="AX130" s="424">
        <f t="shared" si="35"/>
        <v>0</v>
      </c>
      <c r="AY130" s="443">
        <f t="shared" ref="AY130:BN130" si="36">SUM(AY7:AY129)</f>
        <v>1650</v>
      </c>
      <c r="AZ130" s="422">
        <f t="shared" si="36"/>
        <v>255</v>
      </c>
      <c r="BA130" s="422">
        <f t="shared" si="36"/>
        <v>1900</v>
      </c>
      <c r="BB130" s="422">
        <f t="shared" si="36"/>
        <v>4735</v>
      </c>
      <c r="BC130" s="422">
        <f t="shared" si="36"/>
        <v>8540</v>
      </c>
      <c r="BD130" s="1019">
        <f t="shared" si="26"/>
        <v>0.13262599469496023</v>
      </c>
      <c r="BE130" s="422">
        <f t="shared" si="36"/>
        <v>0</v>
      </c>
      <c r="BF130" s="422">
        <f t="shared" si="36"/>
        <v>8540</v>
      </c>
      <c r="BG130" s="423">
        <f t="shared" si="36"/>
        <v>665</v>
      </c>
      <c r="BH130" s="423">
        <f t="shared" si="36"/>
        <v>65000</v>
      </c>
      <c r="BI130" s="423">
        <f t="shared" si="36"/>
        <v>1665</v>
      </c>
      <c r="BJ130" s="423">
        <f t="shared" si="36"/>
        <v>0</v>
      </c>
      <c r="BK130" s="423">
        <f t="shared" si="36"/>
        <v>0</v>
      </c>
      <c r="BL130" s="423">
        <f t="shared" si="36"/>
        <v>650</v>
      </c>
      <c r="BM130" s="423">
        <f t="shared" si="36"/>
        <v>650</v>
      </c>
      <c r="BN130" s="423">
        <f t="shared" si="36"/>
        <v>0</v>
      </c>
      <c r="BO130" s="423">
        <f t="shared" ref="BO130:BP130" si="37">SUM(BO7:BO129)</f>
        <v>0</v>
      </c>
      <c r="BP130" s="424">
        <f t="shared" si="37"/>
        <v>0</v>
      </c>
      <c r="BQ130" s="443">
        <f t="shared" ref="BQ130:CD130" si="38">SUM(BQ7:BQ129)</f>
        <v>1850</v>
      </c>
      <c r="BR130" s="422">
        <f t="shared" si="38"/>
        <v>255</v>
      </c>
      <c r="BS130" s="422">
        <f t="shared" si="38"/>
        <v>1900</v>
      </c>
      <c r="BT130" s="422">
        <f t="shared" si="38"/>
        <v>4735</v>
      </c>
      <c r="BU130" s="422">
        <f t="shared" si="38"/>
        <v>8740</v>
      </c>
      <c r="BV130" s="1019">
        <f t="shared" si="27"/>
        <v>2.3419203747072601E-2</v>
      </c>
      <c r="BW130" s="422">
        <f t="shared" si="38"/>
        <v>0</v>
      </c>
      <c r="BX130" s="422">
        <f t="shared" si="38"/>
        <v>8740</v>
      </c>
      <c r="BY130" s="423">
        <f t="shared" si="38"/>
        <v>665</v>
      </c>
      <c r="BZ130" s="423">
        <f t="shared" si="38"/>
        <v>65000</v>
      </c>
      <c r="CA130" s="423">
        <f t="shared" si="38"/>
        <v>1665</v>
      </c>
      <c r="CB130" s="423">
        <f t="shared" si="38"/>
        <v>0</v>
      </c>
      <c r="CC130" s="423">
        <f t="shared" si="38"/>
        <v>0</v>
      </c>
      <c r="CD130" s="423">
        <f t="shared" si="38"/>
        <v>650</v>
      </c>
      <c r="CE130" s="423">
        <f>SUM(CE7:CE129)</f>
        <v>650</v>
      </c>
      <c r="CF130" s="423">
        <f>SUM(CF7:CF129)</f>
        <v>0</v>
      </c>
      <c r="CG130" s="423">
        <f t="shared" ref="CG130:CH130" si="39">SUM(CG7:CG129)</f>
        <v>0</v>
      </c>
      <c r="CH130" s="424">
        <f t="shared" si="39"/>
        <v>0</v>
      </c>
    </row>
    <row r="131" spans="2:86" s="28" customFormat="1" ht="18" customHeight="1">
      <c r="B131" s="400"/>
      <c r="C131" s="205"/>
      <c r="D131" s="206"/>
      <c r="E131" s="206"/>
      <c r="F131" s="106"/>
      <c r="G131" s="106"/>
      <c r="H131" s="235"/>
      <c r="I131" s="206"/>
      <c r="J131" s="206"/>
      <c r="K131" s="206"/>
      <c r="L131" s="207"/>
      <c r="M131" s="207"/>
      <c r="N131" s="207"/>
      <c r="O131" s="207"/>
      <c r="P131" s="207"/>
      <c r="Q131" s="207"/>
      <c r="R131" s="207"/>
      <c r="S131" s="207"/>
      <c r="T131" s="207"/>
      <c r="U131" s="207"/>
      <c r="V131" s="207"/>
      <c r="W131" s="378"/>
      <c r="X131" s="378"/>
      <c r="Y131" s="378"/>
      <c r="Z131" s="378"/>
      <c r="AA131" s="378"/>
      <c r="AB131" s="378"/>
      <c r="AC131" s="378"/>
      <c r="AD131" s="378"/>
      <c r="AE131" s="378"/>
      <c r="AF131" s="378"/>
      <c r="AG131" s="207"/>
      <c r="AH131" s="207"/>
      <c r="AI131" s="207"/>
      <c r="AJ131" s="207"/>
      <c r="AK131" s="207"/>
      <c r="AL131" s="207"/>
      <c r="AM131" s="207"/>
      <c r="AN131" s="207"/>
      <c r="AO131" s="378"/>
      <c r="AP131" s="378"/>
      <c r="AQ131" s="378"/>
      <c r="AR131" s="378"/>
      <c r="AS131" s="378"/>
      <c r="AT131" s="378"/>
      <c r="AU131" s="378"/>
      <c r="AV131" s="378"/>
      <c r="AW131" s="378"/>
      <c r="AX131" s="378"/>
      <c r="AY131" s="207"/>
      <c r="AZ131" s="207"/>
      <c r="BA131" s="207"/>
      <c r="BB131" s="207"/>
      <c r="BC131" s="207"/>
      <c r="BD131" s="207"/>
      <c r="BE131" s="207"/>
      <c r="BF131" s="207"/>
      <c r="BG131" s="378"/>
      <c r="BH131" s="378"/>
      <c r="BI131" s="378"/>
      <c r="BJ131" s="378"/>
      <c r="BK131" s="378"/>
      <c r="BL131" s="378"/>
      <c r="BM131" s="378"/>
      <c r="BN131" s="378"/>
      <c r="BO131" s="378"/>
      <c r="BP131" s="378"/>
      <c r="BQ131" s="207"/>
      <c r="BR131" s="207"/>
      <c r="BS131" s="207"/>
      <c r="BT131" s="207"/>
      <c r="BU131" s="207"/>
      <c r="BV131" s="207"/>
      <c r="BW131" s="207"/>
      <c r="BX131" s="207"/>
      <c r="BY131" s="378"/>
      <c r="BZ131" s="378"/>
      <c r="CA131" s="378"/>
      <c r="CB131" s="378"/>
      <c r="CC131" s="378"/>
      <c r="CD131" s="378"/>
      <c r="CE131" s="378"/>
      <c r="CF131" s="378"/>
      <c r="CG131" s="378"/>
      <c r="CH131" s="378"/>
    </row>
    <row r="132" spans="2:86" s="28" customFormat="1" ht="18" customHeight="1">
      <c r="B132" s="401"/>
      <c r="C132" s="358"/>
      <c r="D132" s="359" t="s">
        <v>321</v>
      </c>
      <c r="E132" s="359"/>
      <c r="F132" s="360"/>
      <c r="G132" s="361"/>
      <c r="H132" s="362"/>
      <c r="I132" s="363"/>
      <c r="J132" s="363"/>
      <c r="K132" s="363"/>
      <c r="L132" s="360"/>
      <c r="M132" s="360"/>
      <c r="N132" s="360"/>
      <c r="O132" s="360"/>
      <c r="P132" s="360"/>
      <c r="Q132" s="360"/>
      <c r="R132" s="360"/>
      <c r="S132" s="360"/>
      <c r="T132" s="360"/>
      <c r="U132" s="360"/>
      <c r="V132" s="360"/>
      <c r="W132" s="379"/>
      <c r="X132" s="379"/>
      <c r="Y132" s="379"/>
      <c r="Z132" s="379"/>
      <c r="AA132" s="379"/>
      <c r="AB132" s="379"/>
      <c r="AC132" s="379"/>
      <c r="AD132" s="379"/>
      <c r="AE132" s="379"/>
      <c r="AF132" s="379"/>
      <c r="AG132" s="360"/>
      <c r="AH132" s="360"/>
      <c r="AI132" s="360"/>
      <c r="AJ132" s="360"/>
      <c r="AK132" s="360"/>
      <c r="AL132" s="360"/>
      <c r="AM132" s="360"/>
      <c r="AN132" s="360"/>
      <c r="AO132" s="379"/>
      <c r="AP132" s="379"/>
      <c r="AQ132" s="379"/>
      <c r="AR132" s="379"/>
      <c r="AS132" s="379"/>
      <c r="AT132" s="379"/>
      <c r="AU132" s="379"/>
      <c r="AV132" s="379"/>
      <c r="AW132" s="379"/>
      <c r="AX132" s="379"/>
      <c r="AY132" s="360"/>
      <c r="AZ132" s="360"/>
      <c r="BA132" s="360"/>
      <c r="BB132" s="360"/>
      <c r="BC132" s="360"/>
      <c r="BD132" s="360"/>
      <c r="BE132" s="360"/>
      <c r="BF132" s="360"/>
      <c r="BG132" s="379"/>
      <c r="BH132" s="379"/>
      <c r="BI132" s="379"/>
      <c r="BJ132" s="379"/>
      <c r="BK132" s="379"/>
      <c r="BL132" s="379"/>
      <c r="BM132" s="379"/>
      <c r="BN132" s="379"/>
      <c r="BO132" s="379"/>
      <c r="BP132" s="379"/>
      <c r="BQ132" s="360"/>
      <c r="BR132" s="360"/>
      <c r="BS132" s="360"/>
      <c r="BT132" s="360"/>
      <c r="BU132" s="360"/>
      <c r="BV132" s="360"/>
      <c r="BW132" s="360"/>
      <c r="BX132" s="360"/>
      <c r="BY132" s="379"/>
      <c r="BZ132" s="379"/>
      <c r="CA132" s="379"/>
      <c r="CB132" s="379"/>
      <c r="CC132" s="379"/>
      <c r="CD132" s="379"/>
      <c r="CE132" s="379"/>
      <c r="CF132" s="379"/>
      <c r="CG132" s="379"/>
      <c r="CH132" s="379"/>
    </row>
    <row r="133" spans="2:86" s="27" customFormat="1">
      <c r="B133" s="400"/>
      <c r="C133" s="365"/>
      <c r="D133" s="364" t="s">
        <v>322</v>
      </c>
      <c r="E133" s="513"/>
      <c r="F133" s="514"/>
      <c r="G133" s="514"/>
      <c r="H133" s="514"/>
      <c r="I133" s="513"/>
      <c r="J133" s="513"/>
      <c r="K133" s="513"/>
      <c r="L133" s="352"/>
      <c r="M133" s="352"/>
      <c r="N133" s="352"/>
      <c r="O133" s="511"/>
      <c r="P133" s="511"/>
      <c r="Q133" s="511"/>
      <c r="R133" s="511"/>
      <c r="S133" s="352">
        <v>4</v>
      </c>
      <c r="T133" s="1019" t="e">
        <f t="shared" ref="T133:T137" si="40">(S133-N133)/N133</f>
        <v>#DIV/0!</v>
      </c>
      <c r="U133" s="352"/>
      <c r="V133" s="348">
        <f>S133-U133</f>
        <v>4</v>
      </c>
      <c r="W133" s="509"/>
      <c r="X133" s="509"/>
      <c r="Y133" s="509"/>
      <c r="Z133" s="509"/>
      <c r="AA133" s="509"/>
      <c r="AB133" s="509"/>
      <c r="AC133" s="509"/>
      <c r="AD133" s="509"/>
      <c r="AE133" s="509"/>
      <c r="AF133" s="509"/>
      <c r="AG133" s="511"/>
      <c r="AH133" s="511"/>
      <c r="AI133" s="511"/>
      <c r="AJ133" s="511"/>
      <c r="AK133" s="352"/>
      <c r="AL133" s="1019">
        <f t="shared" ref="AL133:AL137" si="41">(AK133-S133)/S133</f>
        <v>-1</v>
      </c>
      <c r="AM133" s="352"/>
      <c r="AN133" s="348">
        <f>AK133-AM133</f>
        <v>0</v>
      </c>
      <c r="AO133" s="509"/>
      <c r="AP133" s="509"/>
      <c r="AQ133" s="509"/>
      <c r="AR133" s="509"/>
      <c r="AS133" s="509"/>
      <c r="AT133" s="509"/>
      <c r="AU133" s="509"/>
      <c r="AV133" s="509"/>
      <c r="AW133" s="509"/>
      <c r="AX133" s="509"/>
      <c r="AY133" s="511"/>
      <c r="AZ133" s="511"/>
      <c r="BA133" s="511"/>
      <c r="BB133" s="511"/>
      <c r="BC133" s="352"/>
      <c r="BD133" s="1019" t="e">
        <f t="shared" ref="BD133:BD137" si="42">(BC133-AK133)/AK133</f>
        <v>#DIV/0!</v>
      </c>
      <c r="BE133" s="352"/>
      <c r="BF133" s="348">
        <f>BC133-BE133</f>
        <v>0</v>
      </c>
      <c r="BG133" s="509"/>
      <c r="BH133" s="509"/>
      <c r="BI133" s="509"/>
      <c r="BJ133" s="509"/>
      <c r="BK133" s="509"/>
      <c r="BL133" s="509"/>
      <c r="BM133" s="509"/>
      <c r="BN133" s="509"/>
      <c r="BO133" s="509"/>
      <c r="BP133" s="509"/>
      <c r="BQ133" s="511"/>
      <c r="BR133" s="511"/>
      <c r="BS133" s="511"/>
      <c r="BT133" s="511"/>
      <c r="BU133" s="352"/>
      <c r="BV133" s="1019" t="e">
        <f t="shared" ref="BV133:BV137" si="43">(BU133-BC133)/BC133</f>
        <v>#DIV/0!</v>
      </c>
      <c r="BW133" s="352"/>
      <c r="BX133" s="348">
        <f>BU133-BW133</f>
        <v>0</v>
      </c>
      <c r="BY133" s="509"/>
      <c r="BZ133" s="509"/>
      <c r="CA133" s="509"/>
      <c r="CB133" s="509"/>
      <c r="CC133" s="509"/>
      <c r="CD133" s="509"/>
      <c r="CE133" s="509"/>
      <c r="CF133" s="509"/>
      <c r="CG133" s="509"/>
      <c r="CH133" s="509"/>
    </row>
    <row r="134" spans="2:86" s="27" customFormat="1">
      <c r="B134" s="400"/>
      <c r="C134" s="365"/>
      <c r="D134" s="364" t="s">
        <v>323</v>
      </c>
      <c r="E134" s="513"/>
      <c r="F134" s="514"/>
      <c r="G134" s="514"/>
      <c r="H134" s="514"/>
      <c r="I134" s="513"/>
      <c r="J134" s="513"/>
      <c r="K134" s="513"/>
      <c r="L134" s="352"/>
      <c r="M134" s="352"/>
      <c r="N134" s="352"/>
      <c r="O134" s="511"/>
      <c r="P134" s="511"/>
      <c r="Q134" s="511"/>
      <c r="R134" s="511"/>
      <c r="S134" s="352">
        <v>15</v>
      </c>
      <c r="T134" s="1019" t="e">
        <f t="shared" si="40"/>
        <v>#DIV/0!</v>
      </c>
      <c r="U134" s="352"/>
      <c r="V134" s="348">
        <f>S134-U134</f>
        <v>15</v>
      </c>
      <c r="W134" s="509"/>
      <c r="X134" s="509"/>
      <c r="Y134" s="509"/>
      <c r="Z134" s="509"/>
      <c r="AA134" s="509"/>
      <c r="AB134" s="509"/>
      <c r="AC134" s="509"/>
      <c r="AD134" s="509"/>
      <c r="AE134" s="509"/>
      <c r="AF134" s="509"/>
      <c r="AG134" s="511"/>
      <c r="AH134" s="511"/>
      <c r="AI134" s="511"/>
      <c r="AJ134" s="511"/>
      <c r="AK134" s="352"/>
      <c r="AL134" s="1019">
        <f t="shared" si="41"/>
        <v>-1</v>
      </c>
      <c r="AM134" s="352"/>
      <c r="AN134" s="348">
        <f>AK134-AM134</f>
        <v>0</v>
      </c>
      <c r="AO134" s="509"/>
      <c r="AP134" s="509"/>
      <c r="AQ134" s="509"/>
      <c r="AR134" s="509"/>
      <c r="AS134" s="509"/>
      <c r="AT134" s="509"/>
      <c r="AU134" s="509"/>
      <c r="AV134" s="509"/>
      <c r="AW134" s="509"/>
      <c r="AX134" s="509"/>
      <c r="AY134" s="511"/>
      <c r="AZ134" s="511"/>
      <c r="BA134" s="511"/>
      <c r="BB134" s="511"/>
      <c r="BC134" s="352"/>
      <c r="BD134" s="1019" t="e">
        <f t="shared" si="42"/>
        <v>#DIV/0!</v>
      </c>
      <c r="BE134" s="352"/>
      <c r="BF134" s="348">
        <f>BC134-BE134</f>
        <v>0</v>
      </c>
      <c r="BG134" s="509"/>
      <c r="BH134" s="509"/>
      <c r="BI134" s="509"/>
      <c r="BJ134" s="509"/>
      <c r="BK134" s="509"/>
      <c r="BL134" s="509"/>
      <c r="BM134" s="509"/>
      <c r="BN134" s="509"/>
      <c r="BO134" s="509"/>
      <c r="BP134" s="509"/>
      <c r="BQ134" s="511"/>
      <c r="BR134" s="511"/>
      <c r="BS134" s="511"/>
      <c r="BT134" s="511"/>
      <c r="BU134" s="352"/>
      <c r="BV134" s="1019" t="e">
        <f t="shared" si="43"/>
        <v>#DIV/0!</v>
      </c>
      <c r="BW134" s="352"/>
      <c r="BX134" s="348">
        <f>BU134-BW134</f>
        <v>0</v>
      </c>
      <c r="BY134" s="509"/>
      <c r="BZ134" s="509"/>
      <c r="CA134" s="509"/>
      <c r="CB134" s="509"/>
      <c r="CC134" s="509"/>
      <c r="CD134" s="509"/>
      <c r="CE134" s="509"/>
      <c r="CF134" s="509"/>
      <c r="CG134" s="509"/>
      <c r="CH134" s="509"/>
    </row>
    <row r="135" spans="2:86" s="28" customFormat="1" ht="18" customHeight="1">
      <c r="B135" s="399"/>
      <c r="C135" s="356"/>
      <c r="D135" s="353" t="s">
        <v>324</v>
      </c>
      <c r="E135" s="515"/>
      <c r="F135" s="516"/>
      <c r="G135" s="516"/>
      <c r="H135" s="516"/>
      <c r="I135" s="508"/>
      <c r="J135" s="508"/>
      <c r="K135" s="508"/>
      <c r="L135" s="354">
        <f>SUM(L133:L134)</f>
        <v>0</v>
      </c>
      <c r="M135" s="354">
        <f t="shared" ref="M135:N135" si="44">SUM(M133:M134)</f>
        <v>0</v>
      </c>
      <c r="N135" s="354">
        <f t="shared" si="44"/>
        <v>0</v>
      </c>
      <c r="O135" s="508"/>
      <c r="P135" s="508"/>
      <c r="Q135" s="508"/>
      <c r="R135" s="508"/>
      <c r="S135" s="354">
        <f>SUM(S133:S134)</f>
        <v>19</v>
      </c>
      <c r="T135" s="1019" t="e">
        <f t="shared" si="40"/>
        <v>#DIV/0!</v>
      </c>
      <c r="U135" s="354">
        <f>SUM(U133:U134)</f>
        <v>0</v>
      </c>
      <c r="V135" s="354">
        <f>SUM(V133:V134)</f>
        <v>19</v>
      </c>
      <c r="W135" s="510"/>
      <c r="X135" s="510"/>
      <c r="Y135" s="510"/>
      <c r="Z135" s="510"/>
      <c r="AA135" s="510"/>
      <c r="AB135" s="510"/>
      <c r="AC135" s="510"/>
      <c r="AD135" s="510"/>
      <c r="AE135" s="510"/>
      <c r="AF135" s="510"/>
      <c r="AG135" s="508"/>
      <c r="AH135" s="508"/>
      <c r="AI135" s="508"/>
      <c r="AJ135" s="508"/>
      <c r="AK135" s="354">
        <f>SUM(AK133:AK134)</f>
        <v>0</v>
      </c>
      <c r="AL135" s="1019">
        <f t="shared" si="41"/>
        <v>-1</v>
      </c>
      <c r="AM135" s="354">
        <f>SUM(AM133:AM134)</f>
        <v>0</v>
      </c>
      <c r="AN135" s="354">
        <f>SUM(AN133:AN134)</f>
        <v>0</v>
      </c>
      <c r="AO135" s="508"/>
      <c r="AP135" s="508"/>
      <c r="AQ135" s="508"/>
      <c r="AR135" s="510"/>
      <c r="AS135" s="510"/>
      <c r="AT135" s="508"/>
      <c r="AU135" s="508"/>
      <c r="AV135" s="510"/>
      <c r="AW135" s="510"/>
      <c r="AX135" s="510"/>
      <c r="AY135" s="508"/>
      <c r="AZ135" s="508"/>
      <c r="BA135" s="508"/>
      <c r="BB135" s="508"/>
      <c r="BC135" s="354">
        <f>SUM(BC133:BC134)</f>
        <v>0</v>
      </c>
      <c r="BD135" s="1019" t="e">
        <f t="shared" si="42"/>
        <v>#DIV/0!</v>
      </c>
      <c r="BE135" s="354">
        <f>SUM(BE133:BE134)</f>
        <v>0</v>
      </c>
      <c r="BF135" s="354">
        <f>SUM(BF133:BF134)</f>
        <v>0</v>
      </c>
      <c r="BG135" s="508"/>
      <c r="BH135" s="508"/>
      <c r="BI135" s="508"/>
      <c r="BJ135" s="510"/>
      <c r="BK135" s="510"/>
      <c r="BL135" s="508"/>
      <c r="BM135" s="508"/>
      <c r="BN135" s="510"/>
      <c r="BO135" s="510"/>
      <c r="BP135" s="510"/>
      <c r="BQ135" s="508"/>
      <c r="BR135" s="508"/>
      <c r="BS135" s="508"/>
      <c r="BT135" s="508"/>
      <c r="BU135" s="354">
        <f>SUM(BU133:BU134)</f>
        <v>0</v>
      </c>
      <c r="BV135" s="1019" t="e">
        <f t="shared" si="43"/>
        <v>#DIV/0!</v>
      </c>
      <c r="BW135" s="354">
        <f>SUM(BW133:BW134)</f>
        <v>0</v>
      </c>
      <c r="BX135" s="354">
        <f>SUM(BX133:BX134)</f>
        <v>0</v>
      </c>
      <c r="BY135" s="508"/>
      <c r="BZ135" s="508"/>
      <c r="CA135" s="508"/>
      <c r="CB135" s="510"/>
      <c r="CC135" s="510"/>
      <c r="CD135" s="508"/>
      <c r="CE135" s="508"/>
      <c r="CF135" s="510"/>
      <c r="CG135" s="510"/>
      <c r="CH135" s="510"/>
    </row>
    <row r="136" spans="2:86" s="28" customFormat="1" ht="18" customHeight="1">
      <c r="B136" s="402"/>
      <c r="C136" s="103"/>
      <c r="D136" s="104"/>
      <c r="E136" s="104"/>
      <c r="F136" s="106"/>
      <c r="G136" s="106"/>
      <c r="H136" s="106"/>
      <c r="I136" s="104"/>
      <c r="J136" s="104"/>
      <c r="K136" s="104"/>
      <c r="L136" s="105"/>
      <c r="M136" s="105"/>
      <c r="N136" s="105"/>
      <c r="O136" s="105"/>
      <c r="P136" s="105"/>
      <c r="Q136" s="105"/>
      <c r="R136" s="105"/>
      <c r="S136" s="105"/>
      <c r="T136" s="1020"/>
      <c r="U136" s="105"/>
      <c r="V136" s="105"/>
      <c r="W136" s="380"/>
      <c r="X136" s="380"/>
      <c r="Y136" s="380"/>
      <c r="Z136" s="380"/>
      <c r="AA136" s="380"/>
      <c r="AB136" s="380"/>
      <c r="AC136" s="380"/>
      <c r="AD136" s="380"/>
      <c r="AE136" s="380"/>
      <c r="AF136" s="380"/>
      <c r="AG136" s="105"/>
      <c r="AH136" s="105"/>
      <c r="AI136" s="105"/>
      <c r="AJ136" s="105"/>
      <c r="AK136" s="105"/>
      <c r="AL136" s="1020"/>
      <c r="AM136" s="105"/>
      <c r="AN136" s="105"/>
      <c r="AO136" s="380"/>
      <c r="AP136" s="380"/>
      <c r="AQ136" s="380"/>
      <c r="AR136" s="380"/>
      <c r="AS136" s="380"/>
      <c r="AT136" s="380"/>
      <c r="AU136" s="380"/>
      <c r="AV136" s="380"/>
      <c r="AW136" s="380"/>
      <c r="AX136" s="380"/>
      <c r="AY136" s="105"/>
      <c r="AZ136" s="105"/>
      <c r="BA136" s="105"/>
      <c r="BB136" s="105"/>
      <c r="BC136" s="105"/>
      <c r="BD136" s="1020"/>
      <c r="BE136" s="105"/>
      <c r="BF136" s="105"/>
      <c r="BG136" s="380"/>
      <c r="BH136" s="380"/>
      <c r="BI136" s="380"/>
      <c r="BJ136" s="380"/>
      <c r="BK136" s="380"/>
      <c r="BL136" s="380"/>
      <c r="BM136" s="380"/>
      <c r="BN136" s="380"/>
      <c r="BO136" s="380"/>
      <c r="BP136" s="380"/>
      <c r="BQ136" s="105"/>
      <c r="BR136" s="105"/>
      <c r="BS136" s="105"/>
      <c r="BT136" s="105"/>
      <c r="BU136" s="105"/>
      <c r="BV136" s="1020"/>
      <c r="BW136" s="105"/>
      <c r="BX136" s="105"/>
      <c r="BY136" s="380"/>
      <c r="BZ136" s="380"/>
      <c r="CA136" s="380"/>
      <c r="CB136" s="380"/>
      <c r="CC136" s="380"/>
      <c r="CD136" s="380"/>
      <c r="CE136" s="380"/>
      <c r="CF136" s="380"/>
      <c r="CG136" s="380"/>
      <c r="CH136" s="380"/>
    </row>
    <row r="137" spans="2:86" s="28" customFormat="1" ht="16.350000000000001" customHeight="1">
      <c r="B137" s="399"/>
      <c r="C137" s="356"/>
      <c r="D137" s="353" t="s">
        <v>325</v>
      </c>
      <c r="E137" s="353"/>
      <c r="F137" s="357"/>
      <c r="G137" s="357"/>
      <c r="H137" s="357"/>
      <c r="I137" s="354">
        <f t="shared" ref="I137:AU137" si="45">I130+I135</f>
        <v>0</v>
      </c>
      <c r="J137" s="354">
        <f t="shared" si="45"/>
        <v>0</v>
      </c>
      <c r="K137" s="354">
        <f t="shared" si="45"/>
        <v>21</v>
      </c>
      <c r="L137" s="354">
        <f t="shared" si="45"/>
        <v>0</v>
      </c>
      <c r="M137" s="354">
        <f t="shared" si="45"/>
        <v>0</v>
      </c>
      <c r="N137" s="354">
        <f t="shared" si="45"/>
        <v>1000</v>
      </c>
      <c r="O137" s="354">
        <f t="shared" si="45"/>
        <v>2266</v>
      </c>
      <c r="P137" s="354">
        <f t="shared" si="45"/>
        <v>383</v>
      </c>
      <c r="Q137" s="354">
        <f t="shared" si="45"/>
        <v>2000</v>
      </c>
      <c r="R137" s="354">
        <f t="shared" si="45"/>
        <v>4230</v>
      </c>
      <c r="S137" s="354">
        <f t="shared" si="45"/>
        <v>8898</v>
      </c>
      <c r="T137" s="1019">
        <f t="shared" si="40"/>
        <v>7.8979999999999997</v>
      </c>
      <c r="U137" s="354">
        <f t="shared" si="45"/>
        <v>0</v>
      </c>
      <c r="V137" s="354">
        <f t="shared" si="45"/>
        <v>8898</v>
      </c>
      <c r="W137" s="377">
        <f t="shared" si="45"/>
        <v>655</v>
      </c>
      <c r="X137" s="377">
        <f t="shared" si="45"/>
        <v>45000</v>
      </c>
      <c r="Y137" s="377">
        <f t="shared" si="45"/>
        <v>1110</v>
      </c>
      <c r="Z137" s="377">
        <f t="shared" si="45"/>
        <v>0</v>
      </c>
      <c r="AA137" s="377">
        <f t="shared" si="45"/>
        <v>0</v>
      </c>
      <c r="AB137" s="377">
        <f t="shared" si="45"/>
        <v>650</v>
      </c>
      <c r="AC137" s="377">
        <f t="shared" si="45"/>
        <v>650</v>
      </c>
      <c r="AD137" s="377">
        <f t="shared" si="45"/>
        <v>0</v>
      </c>
      <c r="AE137" s="377">
        <f t="shared" si="45"/>
        <v>0</v>
      </c>
      <c r="AF137" s="377">
        <f t="shared" ref="AF137" si="46">AF130+AF135</f>
        <v>0</v>
      </c>
      <c r="AG137" s="354">
        <f t="shared" si="45"/>
        <v>650</v>
      </c>
      <c r="AH137" s="354">
        <f t="shared" si="45"/>
        <v>255</v>
      </c>
      <c r="AI137" s="354">
        <f t="shared" si="45"/>
        <v>1900</v>
      </c>
      <c r="AJ137" s="354">
        <f t="shared" si="45"/>
        <v>4735</v>
      </c>
      <c r="AK137" s="354">
        <f t="shared" si="45"/>
        <v>7540</v>
      </c>
      <c r="AL137" s="1019">
        <f t="shared" si="41"/>
        <v>-0.15261856596988088</v>
      </c>
      <c r="AM137" s="354">
        <f t="shared" si="45"/>
        <v>0</v>
      </c>
      <c r="AN137" s="354">
        <f t="shared" si="45"/>
        <v>7540</v>
      </c>
      <c r="AO137" s="377">
        <f t="shared" si="45"/>
        <v>665</v>
      </c>
      <c r="AP137" s="377">
        <f t="shared" si="45"/>
        <v>65000</v>
      </c>
      <c r="AQ137" s="377">
        <f t="shared" si="45"/>
        <v>1665</v>
      </c>
      <c r="AR137" s="377">
        <f t="shared" ref="AR137:AS137" si="47">AR130+AR135</f>
        <v>0</v>
      </c>
      <c r="AS137" s="377">
        <f t="shared" si="47"/>
        <v>0</v>
      </c>
      <c r="AT137" s="377">
        <f t="shared" si="45"/>
        <v>650</v>
      </c>
      <c r="AU137" s="377">
        <f t="shared" si="45"/>
        <v>650</v>
      </c>
      <c r="AV137" s="377">
        <f t="shared" ref="AV137:AX137" si="48">AV130+AV135</f>
        <v>0</v>
      </c>
      <c r="AW137" s="377">
        <f t="shared" si="48"/>
        <v>0</v>
      </c>
      <c r="AX137" s="377">
        <f t="shared" si="48"/>
        <v>0</v>
      </c>
      <c r="AY137" s="354">
        <f t="shared" ref="AY137:BP137" si="49">AY130+AY135</f>
        <v>1650</v>
      </c>
      <c r="AZ137" s="354">
        <f t="shared" si="49"/>
        <v>255</v>
      </c>
      <c r="BA137" s="354">
        <f t="shared" si="49"/>
        <v>1900</v>
      </c>
      <c r="BB137" s="354">
        <f t="shared" si="49"/>
        <v>4735</v>
      </c>
      <c r="BC137" s="354">
        <f t="shared" si="49"/>
        <v>8540</v>
      </c>
      <c r="BD137" s="1019">
        <f t="shared" si="42"/>
        <v>0.13262599469496023</v>
      </c>
      <c r="BE137" s="354">
        <f t="shared" si="49"/>
        <v>0</v>
      </c>
      <c r="BF137" s="354">
        <f t="shared" si="49"/>
        <v>8540</v>
      </c>
      <c r="BG137" s="377">
        <f t="shared" si="49"/>
        <v>665</v>
      </c>
      <c r="BH137" s="377">
        <f t="shared" si="49"/>
        <v>65000</v>
      </c>
      <c r="BI137" s="377">
        <f t="shared" si="49"/>
        <v>1665</v>
      </c>
      <c r="BJ137" s="377">
        <f t="shared" si="49"/>
        <v>0</v>
      </c>
      <c r="BK137" s="377">
        <f t="shared" si="49"/>
        <v>0</v>
      </c>
      <c r="BL137" s="377">
        <f t="shared" si="49"/>
        <v>650</v>
      </c>
      <c r="BM137" s="377">
        <f t="shared" si="49"/>
        <v>650</v>
      </c>
      <c r="BN137" s="377">
        <f t="shared" si="49"/>
        <v>0</v>
      </c>
      <c r="BO137" s="377">
        <f t="shared" si="49"/>
        <v>0</v>
      </c>
      <c r="BP137" s="377">
        <f t="shared" si="49"/>
        <v>0</v>
      </c>
      <c r="BQ137" s="354">
        <f t="shared" ref="BQ137:CH137" si="50">BQ130+BQ135</f>
        <v>1850</v>
      </c>
      <c r="BR137" s="354">
        <f t="shared" si="50"/>
        <v>255</v>
      </c>
      <c r="BS137" s="354">
        <f t="shared" si="50"/>
        <v>1900</v>
      </c>
      <c r="BT137" s="354">
        <f t="shared" si="50"/>
        <v>4735</v>
      </c>
      <c r="BU137" s="354">
        <f t="shared" si="50"/>
        <v>8740</v>
      </c>
      <c r="BV137" s="1019">
        <f t="shared" si="43"/>
        <v>2.3419203747072601E-2</v>
      </c>
      <c r="BW137" s="354">
        <f t="shared" si="50"/>
        <v>0</v>
      </c>
      <c r="BX137" s="354">
        <f t="shared" si="50"/>
        <v>8740</v>
      </c>
      <c r="BY137" s="377">
        <f t="shared" si="50"/>
        <v>665</v>
      </c>
      <c r="BZ137" s="377">
        <f t="shared" si="50"/>
        <v>65000</v>
      </c>
      <c r="CA137" s="377">
        <f t="shared" si="50"/>
        <v>1665</v>
      </c>
      <c r="CB137" s="377">
        <f t="shared" si="50"/>
        <v>0</v>
      </c>
      <c r="CC137" s="377">
        <f t="shared" si="50"/>
        <v>0</v>
      </c>
      <c r="CD137" s="377">
        <f t="shared" si="50"/>
        <v>650</v>
      </c>
      <c r="CE137" s="377">
        <f t="shared" si="50"/>
        <v>650</v>
      </c>
      <c r="CF137" s="377">
        <f t="shared" si="50"/>
        <v>0</v>
      </c>
      <c r="CG137" s="377">
        <f t="shared" si="50"/>
        <v>0</v>
      </c>
      <c r="CH137" s="377">
        <f t="shared" si="50"/>
        <v>0</v>
      </c>
    </row>
    <row r="138" spans="2:86" s="28" customFormat="1" ht="18" customHeight="1">
      <c r="B138" s="402"/>
      <c r="C138" s="103"/>
      <c r="D138" s="104"/>
      <c r="E138" s="104"/>
      <c r="F138" s="106"/>
      <c r="G138" s="106"/>
      <c r="H138" s="106"/>
      <c r="I138" s="104"/>
      <c r="J138" s="104"/>
      <c r="K138" s="104"/>
      <c r="L138" s="105"/>
      <c r="M138" s="105"/>
      <c r="N138" s="105"/>
      <c r="O138" s="105"/>
      <c r="P138" s="105"/>
      <c r="Q138" s="105"/>
      <c r="R138" s="105"/>
      <c r="S138" s="105"/>
      <c r="T138" s="105"/>
      <c r="U138" s="105"/>
      <c r="V138" s="105"/>
      <c r="W138" s="380"/>
      <c r="X138" s="380"/>
      <c r="Y138" s="380"/>
      <c r="Z138" s="380"/>
      <c r="AA138" s="380"/>
      <c r="AB138" s="380"/>
      <c r="AC138" s="380"/>
      <c r="AD138" s="380"/>
      <c r="AE138" s="380"/>
      <c r="AF138" s="380"/>
      <c r="AG138" s="105"/>
      <c r="AH138" s="105"/>
      <c r="AI138" s="105"/>
      <c r="AJ138" s="105"/>
      <c r="AK138" s="105"/>
      <c r="AL138" s="105"/>
      <c r="AM138" s="105"/>
      <c r="AN138" s="105"/>
      <c r="AO138" s="380"/>
      <c r="AP138" s="380"/>
      <c r="AQ138" s="380"/>
      <c r="AR138" s="380"/>
      <c r="AS138" s="380"/>
      <c r="AT138" s="380"/>
      <c r="AU138" s="380"/>
      <c r="AV138" s="380"/>
      <c r="AW138" s="380"/>
      <c r="AX138" s="380"/>
      <c r="AY138" s="105"/>
      <c r="AZ138" s="105"/>
      <c r="BA138" s="105"/>
      <c r="BB138" s="105"/>
      <c r="BC138" s="105"/>
      <c r="BD138" s="105"/>
      <c r="BE138" s="105"/>
      <c r="BF138" s="105"/>
      <c r="BG138" s="380"/>
      <c r="BH138" s="380"/>
      <c r="BI138" s="380"/>
      <c r="BJ138" s="380"/>
      <c r="BK138" s="380"/>
      <c r="BL138" s="380"/>
      <c r="BM138" s="380"/>
      <c r="BN138" s="380"/>
      <c r="BO138" s="380"/>
      <c r="BP138" s="380"/>
      <c r="BQ138" s="105"/>
      <c r="BR138" s="105"/>
      <c r="BS138" s="105"/>
      <c r="BT138" s="105"/>
      <c r="BU138" s="105"/>
      <c r="BV138" s="105"/>
      <c r="BW138" s="105"/>
      <c r="BX138" s="105"/>
      <c r="BY138" s="380"/>
      <c r="BZ138" s="380"/>
      <c r="CA138" s="380"/>
      <c r="CB138" s="380"/>
      <c r="CC138" s="380"/>
      <c r="CD138" s="380"/>
      <c r="CE138" s="380"/>
      <c r="CF138" s="380"/>
      <c r="CG138" s="380"/>
      <c r="CH138" s="380"/>
    </row>
    <row r="139" spans="2:86">
      <c r="B139" s="403"/>
      <c r="C139" s="237"/>
      <c r="D139" s="238"/>
      <c r="E139" s="238"/>
      <c r="F139" s="106"/>
      <c r="G139" s="239"/>
      <c r="H139" s="239"/>
      <c r="I139" s="238"/>
      <c r="J139" s="238"/>
      <c r="K139" s="238"/>
      <c r="L139" s="240"/>
      <c r="M139" s="240"/>
      <c r="N139" s="240"/>
      <c r="O139" s="240"/>
      <c r="P139" s="240"/>
      <c r="Q139" s="240"/>
      <c r="R139" s="240"/>
      <c r="S139" s="105"/>
      <c r="T139" s="105"/>
      <c r="U139" s="105"/>
      <c r="V139" s="105"/>
      <c r="W139" s="381"/>
      <c r="X139" s="381"/>
      <c r="Y139" s="381"/>
      <c r="Z139" s="381"/>
      <c r="AA139" s="381"/>
      <c r="AB139" s="381"/>
      <c r="AC139" s="381"/>
      <c r="AD139" s="381"/>
      <c r="AE139" s="381"/>
      <c r="AF139" s="381"/>
      <c r="AG139" s="240"/>
      <c r="AH139" s="240"/>
      <c r="AI139" s="240"/>
      <c r="AJ139" s="240"/>
      <c r="AK139" s="105"/>
      <c r="AL139" s="105"/>
      <c r="AM139" s="105"/>
      <c r="AN139" s="105"/>
      <c r="AO139" s="381"/>
      <c r="AP139" s="381"/>
      <c r="AQ139" s="381"/>
      <c r="AR139" s="381"/>
      <c r="AS139" s="381"/>
      <c r="AT139" s="381"/>
      <c r="AU139" s="381"/>
      <c r="AV139" s="381"/>
      <c r="AW139" s="381"/>
      <c r="AX139" s="381"/>
      <c r="AY139" s="240"/>
      <c r="AZ139" s="240"/>
      <c r="BA139" s="240"/>
      <c r="BB139" s="240"/>
      <c r="BC139" s="105"/>
      <c r="BD139" s="105"/>
      <c r="BE139" s="105"/>
      <c r="BF139" s="105"/>
      <c r="BG139" s="381"/>
      <c r="BH139" s="381"/>
      <c r="BI139" s="381"/>
      <c r="BJ139" s="381"/>
      <c r="BK139" s="381"/>
      <c r="BL139" s="381"/>
      <c r="BM139" s="381"/>
      <c r="BN139" s="381"/>
      <c r="BO139" s="381"/>
      <c r="BP139" s="381"/>
      <c r="BQ139" s="240"/>
      <c r="BR139" s="240"/>
      <c r="BS139" s="240"/>
      <c r="BT139" s="240"/>
      <c r="BU139" s="105"/>
      <c r="BV139" s="105"/>
      <c r="BW139" s="105"/>
      <c r="BX139" s="105"/>
      <c r="BY139" s="381"/>
      <c r="BZ139" s="381"/>
      <c r="CA139" s="381"/>
      <c r="CB139" s="381"/>
      <c r="CC139" s="381"/>
      <c r="CD139" s="381"/>
      <c r="CE139" s="381"/>
      <c r="CF139" s="381"/>
      <c r="CG139" s="381"/>
      <c r="CH139" s="381"/>
    </row>
    <row r="140" spans="2:86" s="18" customFormat="1" ht="14.4">
      <c r="B140" s="400"/>
      <c r="C140" s="205"/>
      <c r="D140" s="355"/>
      <c r="E140" s="355"/>
      <c r="F140" s="235"/>
      <c r="G140" s="235"/>
      <c r="H140" s="235"/>
      <c r="I140" s="207"/>
      <c r="J140" s="207"/>
      <c r="K140" s="207"/>
      <c r="L140" s="207"/>
      <c r="M140" s="207"/>
      <c r="N140" s="207"/>
      <c r="O140" s="207"/>
      <c r="P140" s="207"/>
      <c r="Q140" s="207"/>
      <c r="R140" s="207"/>
      <c r="S140" s="207"/>
      <c r="T140" s="207"/>
      <c r="U140" s="207"/>
      <c r="V140" s="207"/>
      <c r="W140" s="378"/>
      <c r="X140" s="378"/>
      <c r="Y140" s="378"/>
      <c r="Z140" s="378"/>
      <c r="AA140" s="378"/>
      <c r="AB140" s="378"/>
      <c r="AC140" s="378"/>
      <c r="AD140" s="378"/>
      <c r="AE140" s="378"/>
      <c r="AF140" s="378"/>
      <c r="AG140" s="207"/>
      <c r="AH140" s="207"/>
      <c r="AI140" s="207"/>
      <c r="AJ140" s="207"/>
      <c r="AK140" s="207"/>
      <c r="AL140" s="207"/>
      <c r="AM140" s="207"/>
      <c r="AN140" s="207"/>
      <c r="AO140" s="378"/>
      <c r="AP140" s="378"/>
      <c r="AQ140" s="378"/>
      <c r="AR140" s="378"/>
      <c r="AS140" s="378"/>
      <c r="AT140" s="378"/>
      <c r="AU140" s="378"/>
      <c r="AV140" s="378"/>
      <c r="AW140" s="378"/>
      <c r="AX140" s="378"/>
      <c r="AY140" s="207"/>
      <c r="AZ140" s="207"/>
      <c r="BA140" s="207"/>
      <c r="BB140" s="207"/>
      <c r="BC140" s="207"/>
      <c r="BD140" s="207"/>
      <c r="BE140" s="207"/>
      <c r="BF140" s="207"/>
      <c r="BG140" s="378"/>
      <c r="BH140" s="378"/>
      <c r="BI140" s="378"/>
      <c r="BJ140" s="378"/>
      <c r="BK140" s="378"/>
      <c r="BL140" s="378"/>
      <c r="BM140" s="378"/>
      <c r="BN140" s="378"/>
      <c r="BO140" s="378"/>
      <c r="BP140" s="378"/>
      <c r="BQ140" s="207"/>
      <c r="BR140" s="207"/>
      <c r="BS140" s="207"/>
      <c r="BT140" s="207"/>
      <c r="BU140" s="207"/>
      <c r="BV140" s="207"/>
      <c r="BW140" s="207"/>
      <c r="BX140" s="207"/>
      <c r="BY140" s="378"/>
      <c r="BZ140" s="378"/>
      <c r="CA140" s="378"/>
      <c r="CB140" s="378"/>
      <c r="CC140" s="378"/>
      <c r="CD140" s="378"/>
      <c r="CE140" s="378"/>
      <c r="CF140" s="378"/>
      <c r="CG140" s="378"/>
      <c r="CH140" s="378"/>
    </row>
    <row r="141" spans="2:86" s="28" customFormat="1" ht="13.8" thickBot="1">
      <c r="B141" s="404"/>
      <c r="C141" s="405"/>
      <c r="D141" s="405" t="s">
        <v>1803</v>
      </c>
      <c r="E141" s="406"/>
      <c r="F141" s="407"/>
      <c r="G141" s="407"/>
      <c r="H141" s="407"/>
      <c r="I141" s="408">
        <f t="shared" ref="I141:J141" si="51">I137</f>
        <v>0</v>
      </c>
      <c r="J141" s="408">
        <f t="shared" si="51"/>
        <v>0</v>
      </c>
      <c r="K141" s="408">
        <f>K137</f>
        <v>21</v>
      </c>
      <c r="L141" s="408">
        <f t="shared" ref="L141:BZ141" si="52">L137</f>
        <v>0</v>
      </c>
      <c r="M141" s="408">
        <f t="shared" si="52"/>
        <v>0</v>
      </c>
      <c r="N141" s="408">
        <f t="shared" si="52"/>
        <v>1000</v>
      </c>
      <c r="O141" s="408">
        <f t="shared" si="52"/>
        <v>2266</v>
      </c>
      <c r="P141" s="408">
        <f t="shared" si="52"/>
        <v>383</v>
      </c>
      <c r="Q141" s="408">
        <f t="shared" si="52"/>
        <v>2000</v>
      </c>
      <c r="R141" s="408">
        <f t="shared" si="52"/>
        <v>4230</v>
      </c>
      <c r="S141" s="408">
        <f t="shared" si="52"/>
        <v>8898</v>
      </c>
      <c r="T141" s="408">
        <f t="shared" si="52"/>
        <v>7.8979999999999997</v>
      </c>
      <c r="U141" s="408">
        <f t="shared" si="52"/>
        <v>0</v>
      </c>
      <c r="V141" s="408">
        <f t="shared" si="52"/>
        <v>8898</v>
      </c>
      <c r="W141" s="408">
        <f t="shared" si="52"/>
        <v>655</v>
      </c>
      <c r="X141" s="408">
        <f t="shared" si="52"/>
        <v>45000</v>
      </c>
      <c r="Y141" s="408">
        <f t="shared" si="52"/>
        <v>1110</v>
      </c>
      <c r="Z141" s="408">
        <f t="shared" si="52"/>
        <v>0</v>
      </c>
      <c r="AA141" s="408">
        <f t="shared" si="52"/>
        <v>0</v>
      </c>
      <c r="AB141" s="408">
        <f t="shared" si="52"/>
        <v>650</v>
      </c>
      <c r="AC141" s="408">
        <f t="shared" si="52"/>
        <v>650</v>
      </c>
      <c r="AD141" s="408">
        <f t="shared" si="52"/>
        <v>0</v>
      </c>
      <c r="AE141" s="408">
        <f t="shared" si="52"/>
        <v>0</v>
      </c>
      <c r="AF141" s="408">
        <f t="shared" si="52"/>
        <v>0</v>
      </c>
      <c r="AG141" s="408">
        <f t="shared" si="52"/>
        <v>650</v>
      </c>
      <c r="AH141" s="408">
        <f t="shared" si="52"/>
        <v>255</v>
      </c>
      <c r="AI141" s="408">
        <f t="shared" si="52"/>
        <v>1900</v>
      </c>
      <c r="AJ141" s="408">
        <f t="shared" si="52"/>
        <v>4735</v>
      </c>
      <c r="AK141" s="408">
        <f t="shared" si="52"/>
        <v>7540</v>
      </c>
      <c r="AL141" s="408">
        <f t="shared" ref="AL141" si="53">AL137</f>
        <v>-0.15261856596988088</v>
      </c>
      <c r="AM141" s="408">
        <f t="shared" si="52"/>
        <v>0</v>
      </c>
      <c r="AN141" s="408">
        <f t="shared" si="52"/>
        <v>7540</v>
      </c>
      <c r="AO141" s="408">
        <f t="shared" si="52"/>
        <v>665</v>
      </c>
      <c r="AP141" s="408">
        <f t="shared" si="52"/>
        <v>65000</v>
      </c>
      <c r="AQ141" s="408">
        <f t="shared" si="52"/>
        <v>1665</v>
      </c>
      <c r="AR141" s="408">
        <f t="shared" si="52"/>
        <v>0</v>
      </c>
      <c r="AS141" s="408">
        <f t="shared" si="52"/>
        <v>0</v>
      </c>
      <c r="AT141" s="408">
        <f t="shared" si="52"/>
        <v>650</v>
      </c>
      <c r="AU141" s="408">
        <f t="shared" si="52"/>
        <v>650</v>
      </c>
      <c r="AV141" s="408">
        <f t="shared" si="52"/>
        <v>0</v>
      </c>
      <c r="AW141" s="408">
        <f t="shared" si="52"/>
        <v>0</v>
      </c>
      <c r="AX141" s="408">
        <f t="shared" si="52"/>
        <v>0</v>
      </c>
      <c r="AY141" s="408">
        <f t="shared" si="52"/>
        <v>1650</v>
      </c>
      <c r="AZ141" s="408">
        <f t="shared" si="52"/>
        <v>255</v>
      </c>
      <c r="BA141" s="408">
        <f t="shared" si="52"/>
        <v>1900</v>
      </c>
      <c r="BB141" s="408">
        <f t="shared" si="52"/>
        <v>4735</v>
      </c>
      <c r="BC141" s="408">
        <f t="shared" si="52"/>
        <v>8540</v>
      </c>
      <c r="BD141" s="408">
        <f t="shared" si="52"/>
        <v>0.13262599469496023</v>
      </c>
      <c r="BE141" s="408">
        <f t="shared" si="52"/>
        <v>0</v>
      </c>
      <c r="BF141" s="408">
        <f t="shared" si="52"/>
        <v>8540</v>
      </c>
      <c r="BG141" s="408">
        <f t="shared" si="52"/>
        <v>665</v>
      </c>
      <c r="BH141" s="408">
        <f t="shared" si="52"/>
        <v>65000</v>
      </c>
      <c r="BI141" s="408">
        <f t="shared" si="52"/>
        <v>1665</v>
      </c>
      <c r="BJ141" s="408">
        <f t="shared" si="52"/>
        <v>0</v>
      </c>
      <c r="BK141" s="408">
        <f t="shared" si="52"/>
        <v>0</v>
      </c>
      <c r="BL141" s="408">
        <f t="shared" si="52"/>
        <v>650</v>
      </c>
      <c r="BM141" s="408">
        <f t="shared" si="52"/>
        <v>650</v>
      </c>
      <c r="BN141" s="408">
        <f t="shared" si="52"/>
        <v>0</v>
      </c>
      <c r="BO141" s="408">
        <f t="shared" si="52"/>
        <v>0</v>
      </c>
      <c r="BP141" s="408">
        <f t="shared" si="52"/>
        <v>0</v>
      </c>
      <c r="BQ141" s="408">
        <f t="shared" si="52"/>
        <v>1850</v>
      </c>
      <c r="BR141" s="408">
        <f t="shared" si="52"/>
        <v>255</v>
      </c>
      <c r="BS141" s="408">
        <f t="shared" si="52"/>
        <v>1900</v>
      </c>
      <c r="BT141" s="408">
        <f t="shared" si="52"/>
        <v>4735</v>
      </c>
      <c r="BU141" s="408">
        <f t="shared" si="52"/>
        <v>8740</v>
      </c>
      <c r="BV141" s="408">
        <f t="shared" ref="BV141" si="54">BV137</f>
        <v>2.3419203747072601E-2</v>
      </c>
      <c r="BW141" s="408">
        <f t="shared" si="52"/>
        <v>0</v>
      </c>
      <c r="BX141" s="408">
        <f t="shared" si="52"/>
        <v>8740</v>
      </c>
      <c r="BY141" s="408">
        <f t="shared" si="52"/>
        <v>665</v>
      </c>
      <c r="BZ141" s="408">
        <f t="shared" si="52"/>
        <v>65000</v>
      </c>
      <c r="CA141" s="408">
        <f t="shared" ref="CA141:CH141" si="55">CA137</f>
        <v>1665</v>
      </c>
      <c r="CB141" s="408">
        <f t="shared" si="55"/>
        <v>0</v>
      </c>
      <c r="CC141" s="408">
        <f t="shared" si="55"/>
        <v>0</v>
      </c>
      <c r="CD141" s="408">
        <f t="shared" si="55"/>
        <v>650</v>
      </c>
      <c r="CE141" s="408">
        <f t="shared" si="55"/>
        <v>650</v>
      </c>
      <c r="CF141" s="408">
        <f t="shared" si="55"/>
        <v>0</v>
      </c>
      <c r="CG141" s="408">
        <f t="shared" si="55"/>
        <v>0</v>
      </c>
      <c r="CH141" s="408">
        <f t="shared" si="55"/>
        <v>0</v>
      </c>
    </row>
    <row r="142" spans="2:86" s="18" customFormat="1" ht="13.8" thickBot="1">
      <c r="B142" s="28"/>
      <c r="C142" s="28"/>
      <c r="D142" s="208"/>
      <c r="E142" s="208"/>
      <c r="F142" s="118"/>
      <c r="G142" s="118"/>
      <c r="H142" s="118"/>
      <c r="I142" s="208"/>
      <c r="J142" s="208"/>
      <c r="K142" s="208"/>
      <c r="L142" s="26"/>
      <c r="M142" s="26"/>
      <c r="N142" s="26"/>
      <c r="O142" s="26"/>
      <c r="P142" s="26"/>
      <c r="Q142" s="26"/>
      <c r="R142" s="26"/>
      <c r="S142" s="26"/>
      <c r="T142" s="26"/>
      <c r="U142" s="26"/>
      <c r="V142" s="26"/>
      <c r="W142" s="374"/>
      <c r="X142" s="374"/>
      <c r="Y142" s="374"/>
      <c r="Z142" s="374"/>
      <c r="AA142" s="374"/>
      <c r="AB142" s="374"/>
      <c r="AC142" s="374"/>
      <c r="AD142" s="374"/>
      <c r="AE142" s="374"/>
      <c r="AF142" s="374"/>
      <c r="AG142" s="26"/>
      <c r="AH142" s="26"/>
      <c r="AI142" s="26"/>
      <c r="AJ142" s="26"/>
      <c r="AK142" s="26"/>
      <c r="AL142" s="26"/>
      <c r="AM142" s="26"/>
      <c r="AN142" s="26"/>
      <c r="AO142" s="374"/>
      <c r="AP142" s="374"/>
      <c r="AQ142" s="374"/>
      <c r="AR142" s="374"/>
      <c r="AS142" s="374"/>
      <c r="AT142" s="374"/>
      <c r="AU142" s="374"/>
      <c r="AV142" s="374"/>
      <c r="AW142" s="374"/>
      <c r="AX142" s="374"/>
      <c r="AY142" s="26"/>
      <c r="AZ142" s="26"/>
      <c r="BA142" s="26"/>
      <c r="BB142" s="26"/>
      <c r="BC142" s="26"/>
      <c r="BD142" s="26"/>
      <c r="BE142" s="26"/>
      <c r="BF142" s="26"/>
      <c r="BG142" s="374"/>
      <c r="BH142" s="374"/>
      <c r="BI142" s="374"/>
      <c r="BJ142" s="374"/>
      <c r="BK142" s="374"/>
      <c r="BL142" s="374"/>
      <c r="BM142" s="374"/>
      <c r="BN142" s="374"/>
      <c r="BO142" s="374"/>
      <c r="BP142" s="374"/>
      <c r="BQ142" s="26"/>
      <c r="BR142" s="26"/>
      <c r="BS142" s="26"/>
      <c r="BT142" s="26"/>
      <c r="BU142" s="26"/>
      <c r="BV142" s="26"/>
      <c r="BW142" s="26"/>
      <c r="BX142" s="26"/>
      <c r="BY142" s="374"/>
      <c r="BZ142" s="374"/>
      <c r="CA142" s="374"/>
      <c r="CB142" s="374"/>
      <c r="CC142" s="374"/>
      <c r="CD142" s="374"/>
      <c r="CE142" s="374"/>
      <c r="CF142" s="374"/>
      <c r="CG142" s="374"/>
      <c r="CH142" s="374"/>
    </row>
    <row r="143" spans="2:86">
      <c r="B143" s="411"/>
      <c r="C143" s="412"/>
      <c r="D143" s="413"/>
      <c r="E143" s="413"/>
      <c r="F143" s="414"/>
      <c r="G143" s="415"/>
      <c r="H143" s="415"/>
      <c r="I143" s="413"/>
      <c r="J143" s="413"/>
      <c r="K143" s="413"/>
      <c r="L143" s="416"/>
      <c r="M143" s="416"/>
      <c r="N143" s="416"/>
      <c r="O143" s="416"/>
      <c r="P143" s="416"/>
      <c r="Q143" s="416"/>
      <c r="R143" s="416"/>
      <c r="S143" s="416"/>
      <c r="T143" s="416"/>
      <c r="U143" s="416"/>
      <c r="V143" s="416"/>
      <c r="W143" s="417"/>
      <c r="X143" s="417"/>
      <c r="Y143" s="417"/>
      <c r="Z143" s="417"/>
      <c r="AA143" s="417"/>
      <c r="AB143" s="417"/>
      <c r="AC143" s="417"/>
      <c r="AD143" s="417"/>
      <c r="AE143" s="417"/>
      <c r="AF143" s="417"/>
      <c r="AG143" s="416"/>
      <c r="AH143" s="416"/>
      <c r="AI143" s="416"/>
      <c r="AJ143" s="416"/>
      <c r="AK143" s="416"/>
      <c r="AL143" s="416"/>
      <c r="AM143" s="416"/>
      <c r="AN143" s="416"/>
      <c r="AO143" s="417"/>
      <c r="AP143" s="417"/>
      <c r="AQ143" s="417"/>
      <c r="AR143" s="417"/>
      <c r="AS143" s="417"/>
      <c r="AT143" s="417"/>
      <c r="AU143" s="417"/>
      <c r="AV143" s="417"/>
      <c r="AW143" s="417"/>
      <c r="AX143" s="417"/>
      <c r="AY143" s="416"/>
      <c r="AZ143" s="416"/>
      <c r="BA143" s="416"/>
      <c r="BB143" s="416"/>
      <c r="BC143" s="416"/>
      <c r="BD143" s="416"/>
      <c r="BE143" s="416"/>
      <c r="BF143" s="416"/>
      <c r="BG143" s="417"/>
      <c r="BH143" s="417"/>
      <c r="BI143" s="417"/>
      <c r="BJ143" s="417"/>
      <c r="BK143" s="417"/>
      <c r="BL143" s="417"/>
      <c r="BM143" s="417"/>
      <c r="BN143" s="417"/>
      <c r="BO143" s="417"/>
      <c r="BP143" s="417"/>
      <c r="BQ143" s="416"/>
      <c r="BR143" s="416"/>
      <c r="BS143" s="416"/>
      <c r="BT143" s="416"/>
      <c r="BU143" s="416"/>
      <c r="BV143" s="416"/>
      <c r="BW143" s="416"/>
      <c r="BX143" s="416"/>
      <c r="BY143" s="417"/>
      <c r="BZ143" s="417"/>
      <c r="CA143" s="417"/>
      <c r="CB143" s="417"/>
      <c r="CC143" s="417"/>
      <c r="CD143" s="417"/>
      <c r="CE143" s="417"/>
      <c r="CF143" s="417"/>
      <c r="CG143" s="417"/>
      <c r="CH143" s="417"/>
    </row>
    <row r="144" spans="2:86" s="27" customFormat="1">
      <c r="B144" s="401"/>
      <c r="C144" s="358"/>
      <c r="D144" s="359" t="s">
        <v>330</v>
      </c>
      <c r="E144" s="359"/>
      <c r="F144" s="360"/>
      <c r="G144" s="362"/>
      <c r="H144" s="362"/>
      <c r="I144" s="363"/>
      <c r="J144" s="363"/>
      <c r="K144" s="363"/>
      <c r="L144" s="360"/>
      <c r="M144" s="360"/>
      <c r="N144" s="360"/>
      <c r="O144" s="360"/>
      <c r="P144" s="360"/>
      <c r="Q144" s="360"/>
      <c r="R144" s="360"/>
      <c r="S144" s="360"/>
      <c r="T144" s="360"/>
      <c r="U144" s="360"/>
      <c r="V144" s="360"/>
      <c r="W144" s="379"/>
      <c r="X144" s="379"/>
      <c r="Y144" s="379"/>
      <c r="Z144" s="379"/>
      <c r="AA144" s="379"/>
      <c r="AB144" s="379"/>
      <c r="AC144" s="379"/>
      <c r="AD144" s="379"/>
      <c r="AE144" s="379"/>
      <c r="AF144" s="379"/>
      <c r="AG144" s="360"/>
      <c r="AH144" s="360"/>
      <c r="AI144" s="360"/>
      <c r="AJ144" s="360"/>
      <c r="AK144" s="360"/>
      <c r="AL144" s="360"/>
      <c r="AM144" s="360"/>
      <c r="AN144" s="360"/>
      <c r="AO144" s="379"/>
      <c r="AP144" s="379"/>
      <c r="AQ144" s="379"/>
      <c r="AR144" s="379"/>
      <c r="AS144" s="379"/>
      <c r="AT144" s="379"/>
      <c r="AU144" s="379"/>
      <c r="AV144" s="379"/>
      <c r="AW144" s="379"/>
      <c r="AX144" s="379"/>
      <c r="AY144" s="360"/>
      <c r="AZ144" s="360"/>
      <c r="BA144" s="360"/>
      <c r="BB144" s="360"/>
      <c r="BC144" s="360"/>
      <c r="BD144" s="360"/>
      <c r="BE144" s="360"/>
      <c r="BF144" s="360"/>
      <c r="BG144" s="379"/>
      <c r="BH144" s="379"/>
      <c r="BI144" s="379"/>
      <c r="BJ144" s="379"/>
      <c r="BK144" s="379"/>
      <c r="BL144" s="379"/>
      <c r="BM144" s="379"/>
      <c r="BN144" s="379"/>
      <c r="BO144" s="379"/>
      <c r="BP144" s="379"/>
      <c r="BQ144" s="360"/>
      <c r="BR144" s="360"/>
      <c r="BS144" s="360"/>
      <c r="BT144" s="360"/>
      <c r="BU144" s="360"/>
      <c r="BV144" s="360"/>
      <c r="BW144" s="360"/>
      <c r="BX144" s="360"/>
      <c r="BY144" s="379"/>
      <c r="BZ144" s="379"/>
      <c r="CA144" s="379"/>
      <c r="CB144" s="379"/>
      <c r="CC144" s="379"/>
      <c r="CD144" s="379"/>
      <c r="CE144" s="379"/>
      <c r="CF144" s="379"/>
      <c r="CG144" s="379"/>
      <c r="CH144" s="379"/>
    </row>
    <row r="145" spans="2:86" s="18" customFormat="1">
      <c r="B145" s="395"/>
      <c r="C145" s="286"/>
      <c r="D145" s="283"/>
      <c r="E145" s="283"/>
      <c r="F145" s="281"/>
      <c r="G145" s="281"/>
      <c r="H145" s="281"/>
      <c r="I145" s="283"/>
      <c r="J145" s="283"/>
      <c r="K145" s="283"/>
      <c r="L145" s="284"/>
      <c r="M145" s="284"/>
      <c r="N145" s="284"/>
      <c r="O145" s="284"/>
      <c r="P145" s="284"/>
      <c r="Q145" s="284"/>
      <c r="R145" s="284"/>
      <c r="S145" s="350">
        <f t="shared" ref="S145:S150" si="56">SUM(O145:R145)</f>
        <v>0</v>
      </c>
      <c r="T145" s="350"/>
      <c r="U145" s="284"/>
      <c r="V145" s="350">
        <f t="shared" ref="V145:V150" si="57">S145</f>
        <v>0</v>
      </c>
      <c r="W145" s="375"/>
      <c r="X145" s="375"/>
      <c r="Y145" s="375"/>
      <c r="Z145" s="375"/>
      <c r="AA145" s="375"/>
      <c r="AB145" s="375"/>
      <c r="AC145" s="375"/>
      <c r="AD145" s="375"/>
      <c r="AE145" s="375"/>
      <c r="AF145" s="375"/>
      <c r="AG145" s="284"/>
      <c r="AH145" s="284"/>
      <c r="AI145" s="284"/>
      <c r="AJ145" s="284"/>
      <c r="AK145" s="348">
        <f t="shared" ref="AK145:AK150" si="58">SUM(AG145:AJ145)</f>
        <v>0</v>
      </c>
      <c r="AL145" s="350"/>
      <c r="AM145" s="390"/>
      <c r="AN145" s="350">
        <f t="shared" ref="AN145:AN150" si="59">AK145</f>
        <v>0</v>
      </c>
      <c r="AO145" s="375"/>
      <c r="AP145" s="375"/>
      <c r="AQ145" s="375"/>
      <c r="AR145" s="375"/>
      <c r="AS145" s="375"/>
      <c r="AT145" s="375"/>
      <c r="AU145" s="375"/>
      <c r="AV145" s="375"/>
      <c r="AW145" s="375"/>
      <c r="AX145" s="375"/>
      <c r="AY145" s="284"/>
      <c r="AZ145" s="284"/>
      <c r="BA145" s="284"/>
      <c r="BB145" s="284"/>
      <c r="BC145" s="348">
        <f t="shared" ref="BC145:BC150" si="60">SUM(AY145:BB145)</f>
        <v>0</v>
      </c>
      <c r="BD145" s="350"/>
      <c r="BE145" s="390"/>
      <c r="BF145" s="350">
        <f t="shared" ref="BF145:BF150" si="61">BC145</f>
        <v>0</v>
      </c>
      <c r="BG145" s="375"/>
      <c r="BH145" s="375"/>
      <c r="BI145" s="375"/>
      <c r="BJ145" s="375"/>
      <c r="BK145" s="375"/>
      <c r="BL145" s="375"/>
      <c r="BM145" s="375"/>
      <c r="BN145" s="375"/>
      <c r="BO145" s="375"/>
      <c r="BP145" s="375"/>
      <c r="BQ145" s="284"/>
      <c r="BR145" s="284"/>
      <c r="BS145" s="284"/>
      <c r="BT145" s="284"/>
      <c r="BU145" s="348">
        <f t="shared" ref="BU145:BU150" si="62">SUM(BQ145:BT145)</f>
        <v>0</v>
      </c>
      <c r="BV145" s="350"/>
      <c r="BW145" s="390"/>
      <c r="BX145" s="350">
        <f t="shared" ref="BX145:BX150" si="63">BU145</f>
        <v>0</v>
      </c>
      <c r="BY145" s="375"/>
      <c r="BZ145" s="375"/>
      <c r="CA145" s="375"/>
      <c r="CB145" s="375"/>
      <c r="CC145" s="375"/>
      <c r="CD145" s="375"/>
      <c r="CE145" s="375"/>
      <c r="CF145" s="375"/>
      <c r="CG145" s="375"/>
      <c r="CH145" s="375"/>
    </row>
    <row r="146" spans="2:86" s="18" customFormat="1">
      <c r="B146" s="395"/>
      <c r="C146" s="286"/>
      <c r="D146" s="283"/>
      <c r="E146" s="283"/>
      <c r="F146" s="281"/>
      <c r="G146" s="281"/>
      <c r="H146" s="281"/>
      <c r="I146" s="283"/>
      <c r="J146" s="283"/>
      <c r="K146" s="283"/>
      <c r="L146" s="284"/>
      <c r="M146" s="284"/>
      <c r="N146" s="284"/>
      <c r="O146" s="284"/>
      <c r="P146" s="284"/>
      <c r="Q146" s="284"/>
      <c r="R146" s="284"/>
      <c r="S146" s="350">
        <f t="shared" si="56"/>
        <v>0</v>
      </c>
      <c r="T146" s="350"/>
      <c r="U146" s="284"/>
      <c r="V146" s="350">
        <f t="shared" si="57"/>
        <v>0</v>
      </c>
      <c r="W146" s="375"/>
      <c r="X146" s="375"/>
      <c r="Y146" s="375"/>
      <c r="Z146" s="375"/>
      <c r="AA146" s="375"/>
      <c r="AB146" s="375"/>
      <c r="AC146" s="375"/>
      <c r="AD146" s="375"/>
      <c r="AE146" s="375"/>
      <c r="AF146" s="375"/>
      <c r="AG146" s="284"/>
      <c r="AH146" s="284"/>
      <c r="AI146" s="284"/>
      <c r="AJ146" s="284"/>
      <c r="AK146" s="348">
        <f t="shared" si="58"/>
        <v>0</v>
      </c>
      <c r="AL146" s="350"/>
      <c r="AM146" s="390"/>
      <c r="AN146" s="350">
        <f t="shared" si="59"/>
        <v>0</v>
      </c>
      <c r="AO146" s="375"/>
      <c r="AP146" s="375"/>
      <c r="AQ146" s="375"/>
      <c r="AR146" s="375"/>
      <c r="AS146" s="375"/>
      <c r="AT146" s="375"/>
      <c r="AU146" s="375"/>
      <c r="AV146" s="375"/>
      <c r="AW146" s="375"/>
      <c r="AX146" s="375"/>
      <c r="AY146" s="284"/>
      <c r="AZ146" s="284"/>
      <c r="BA146" s="284"/>
      <c r="BB146" s="284"/>
      <c r="BC146" s="348">
        <f t="shared" si="60"/>
        <v>0</v>
      </c>
      <c r="BD146" s="350"/>
      <c r="BE146" s="390"/>
      <c r="BF146" s="350">
        <f t="shared" si="61"/>
        <v>0</v>
      </c>
      <c r="BG146" s="375"/>
      <c r="BH146" s="375"/>
      <c r="BI146" s="375"/>
      <c r="BJ146" s="375"/>
      <c r="BK146" s="375"/>
      <c r="BL146" s="375"/>
      <c r="BM146" s="375"/>
      <c r="BN146" s="375"/>
      <c r="BO146" s="375"/>
      <c r="BP146" s="375"/>
      <c r="BQ146" s="284"/>
      <c r="BR146" s="284"/>
      <c r="BS146" s="284"/>
      <c r="BT146" s="284"/>
      <c r="BU146" s="348">
        <f t="shared" si="62"/>
        <v>0</v>
      </c>
      <c r="BV146" s="350"/>
      <c r="BW146" s="390"/>
      <c r="BX146" s="350">
        <f t="shared" si="63"/>
        <v>0</v>
      </c>
      <c r="BY146" s="375"/>
      <c r="BZ146" s="375"/>
      <c r="CA146" s="375"/>
      <c r="CB146" s="375"/>
      <c r="CC146" s="375"/>
      <c r="CD146" s="375"/>
      <c r="CE146" s="375"/>
      <c r="CF146" s="375"/>
      <c r="CG146" s="375"/>
      <c r="CH146" s="375"/>
    </row>
    <row r="147" spans="2:86" s="18" customFormat="1">
      <c r="B147" s="395"/>
      <c r="C147" s="286"/>
      <c r="D147" s="283"/>
      <c r="E147" s="283"/>
      <c r="F147" s="281"/>
      <c r="G147" s="281"/>
      <c r="H147" s="281"/>
      <c r="I147" s="283"/>
      <c r="J147" s="283"/>
      <c r="K147" s="283"/>
      <c r="L147" s="284"/>
      <c r="M147" s="284"/>
      <c r="N147" s="284"/>
      <c r="O147" s="284"/>
      <c r="P147" s="284"/>
      <c r="Q147" s="284"/>
      <c r="R147" s="284"/>
      <c r="S147" s="350">
        <f t="shared" si="56"/>
        <v>0</v>
      </c>
      <c r="T147" s="350"/>
      <c r="U147" s="284"/>
      <c r="V147" s="350">
        <f t="shared" si="57"/>
        <v>0</v>
      </c>
      <c r="W147" s="375"/>
      <c r="X147" s="375"/>
      <c r="Y147" s="375"/>
      <c r="Z147" s="375"/>
      <c r="AA147" s="375"/>
      <c r="AB147" s="375"/>
      <c r="AC147" s="375"/>
      <c r="AD147" s="375"/>
      <c r="AE147" s="375"/>
      <c r="AF147" s="375"/>
      <c r="AG147" s="284"/>
      <c r="AH147" s="284"/>
      <c r="AI147" s="284"/>
      <c r="AJ147" s="284"/>
      <c r="AK147" s="348">
        <f t="shared" si="58"/>
        <v>0</v>
      </c>
      <c r="AL147" s="350"/>
      <c r="AM147" s="390"/>
      <c r="AN147" s="350">
        <f t="shared" si="59"/>
        <v>0</v>
      </c>
      <c r="AO147" s="375"/>
      <c r="AP147" s="375"/>
      <c r="AQ147" s="375"/>
      <c r="AR147" s="375"/>
      <c r="AS147" s="375"/>
      <c r="AT147" s="375"/>
      <c r="AU147" s="375"/>
      <c r="AV147" s="375"/>
      <c r="AW147" s="375"/>
      <c r="AX147" s="375"/>
      <c r="AY147" s="284"/>
      <c r="AZ147" s="284"/>
      <c r="BA147" s="284"/>
      <c r="BB147" s="284"/>
      <c r="BC147" s="348">
        <f t="shared" si="60"/>
        <v>0</v>
      </c>
      <c r="BD147" s="350"/>
      <c r="BE147" s="390"/>
      <c r="BF147" s="350">
        <f t="shared" si="61"/>
        <v>0</v>
      </c>
      <c r="BG147" s="375"/>
      <c r="BH147" s="375"/>
      <c r="BI147" s="375"/>
      <c r="BJ147" s="375"/>
      <c r="BK147" s="375"/>
      <c r="BL147" s="375"/>
      <c r="BM147" s="375"/>
      <c r="BN147" s="375"/>
      <c r="BO147" s="375"/>
      <c r="BP147" s="375"/>
      <c r="BQ147" s="284"/>
      <c r="BR147" s="284"/>
      <c r="BS147" s="284"/>
      <c r="BT147" s="284"/>
      <c r="BU147" s="348">
        <f t="shared" si="62"/>
        <v>0</v>
      </c>
      <c r="BV147" s="350"/>
      <c r="BW147" s="390"/>
      <c r="BX147" s="350">
        <f t="shared" si="63"/>
        <v>0</v>
      </c>
      <c r="BY147" s="375"/>
      <c r="BZ147" s="375"/>
      <c r="CA147" s="375"/>
      <c r="CB147" s="375"/>
      <c r="CC147" s="375"/>
      <c r="CD147" s="375"/>
      <c r="CE147" s="375"/>
      <c r="CF147" s="375"/>
      <c r="CG147" s="375"/>
      <c r="CH147" s="375"/>
    </row>
    <row r="148" spans="2:86" s="18" customFormat="1">
      <c r="B148" s="395"/>
      <c r="C148" s="286"/>
      <c r="D148" s="283"/>
      <c r="E148" s="283"/>
      <c r="F148" s="281"/>
      <c r="G148" s="281"/>
      <c r="H148" s="281"/>
      <c r="I148" s="283"/>
      <c r="J148" s="283"/>
      <c r="K148" s="283"/>
      <c r="L148" s="284"/>
      <c r="M148" s="284"/>
      <c r="N148" s="284"/>
      <c r="O148" s="284"/>
      <c r="P148" s="284"/>
      <c r="Q148" s="284"/>
      <c r="R148" s="284"/>
      <c r="S148" s="350">
        <f t="shared" si="56"/>
        <v>0</v>
      </c>
      <c r="T148" s="350"/>
      <c r="U148" s="284"/>
      <c r="V148" s="350">
        <f t="shared" si="57"/>
        <v>0</v>
      </c>
      <c r="W148" s="375"/>
      <c r="X148" s="375"/>
      <c r="Y148" s="375"/>
      <c r="Z148" s="375"/>
      <c r="AA148" s="375"/>
      <c r="AB148" s="375"/>
      <c r="AC148" s="375"/>
      <c r="AD148" s="375"/>
      <c r="AE148" s="375"/>
      <c r="AF148" s="375"/>
      <c r="AG148" s="284"/>
      <c r="AH148" s="284"/>
      <c r="AI148" s="284"/>
      <c r="AJ148" s="284"/>
      <c r="AK148" s="348">
        <f t="shared" si="58"/>
        <v>0</v>
      </c>
      <c r="AL148" s="350"/>
      <c r="AM148" s="390"/>
      <c r="AN148" s="350">
        <f t="shared" si="59"/>
        <v>0</v>
      </c>
      <c r="AO148" s="375"/>
      <c r="AP148" s="375"/>
      <c r="AQ148" s="375"/>
      <c r="AR148" s="375"/>
      <c r="AS148" s="375"/>
      <c r="AT148" s="375"/>
      <c r="AU148" s="375"/>
      <c r="AV148" s="375"/>
      <c r="AW148" s="375"/>
      <c r="AX148" s="375"/>
      <c r="AY148" s="284"/>
      <c r="AZ148" s="284"/>
      <c r="BA148" s="284"/>
      <c r="BB148" s="284"/>
      <c r="BC148" s="348">
        <f t="shared" si="60"/>
        <v>0</v>
      </c>
      <c r="BD148" s="350"/>
      <c r="BE148" s="390"/>
      <c r="BF148" s="350">
        <f t="shared" si="61"/>
        <v>0</v>
      </c>
      <c r="BG148" s="375"/>
      <c r="BH148" s="375"/>
      <c r="BI148" s="375"/>
      <c r="BJ148" s="375"/>
      <c r="BK148" s="375"/>
      <c r="BL148" s="375"/>
      <c r="BM148" s="375"/>
      <c r="BN148" s="375"/>
      <c r="BO148" s="375"/>
      <c r="BP148" s="375"/>
      <c r="BQ148" s="284"/>
      <c r="BR148" s="284"/>
      <c r="BS148" s="284"/>
      <c r="BT148" s="284"/>
      <c r="BU148" s="348">
        <f t="shared" si="62"/>
        <v>0</v>
      </c>
      <c r="BV148" s="350"/>
      <c r="BW148" s="390"/>
      <c r="BX148" s="350">
        <f t="shared" si="63"/>
        <v>0</v>
      </c>
      <c r="BY148" s="375"/>
      <c r="BZ148" s="375"/>
      <c r="CA148" s="375"/>
      <c r="CB148" s="375"/>
      <c r="CC148" s="375"/>
      <c r="CD148" s="375"/>
      <c r="CE148" s="375"/>
      <c r="CF148" s="375"/>
      <c r="CG148" s="375"/>
      <c r="CH148" s="375"/>
    </row>
    <row r="149" spans="2:86" s="18" customFormat="1">
      <c r="B149" s="395"/>
      <c r="C149" s="286"/>
      <c r="D149" s="283"/>
      <c r="E149" s="283"/>
      <c r="F149" s="281"/>
      <c r="G149" s="281"/>
      <c r="H149" s="281"/>
      <c r="I149" s="283"/>
      <c r="J149" s="283"/>
      <c r="K149" s="283"/>
      <c r="L149" s="284"/>
      <c r="M149" s="284"/>
      <c r="N149" s="284"/>
      <c r="O149" s="284"/>
      <c r="P149" s="284"/>
      <c r="Q149" s="284"/>
      <c r="R149" s="284"/>
      <c r="S149" s="350">
        <f t="shared" si="56"/>
        <v>0</v>
      </c>
      <c r="T149" s="350"/>
      <c r="U149" s="284"/>
      <c r="V149" s="350">
        <f t="shared" si="57"/>
        <v>0</v>
      </c>
      <c r="W149" s="375"/>
      <c r="X149" s="375"/>
      <c r="Y149" s="375"/>
      <c r="Z149" s="375"/>
      <c r="AA149" s="375"/>
      <c r="AB149" s="375"/>
      <c r="AC149" s="375"/>
      <c r="AD149" s="375"/>
      <c r="AE149" s="375"/>
      <c r="AF149" s="375"/>
      <c r="AG149" s="284"/>
      <c r="AH149" s="284"/>
      <c r="AI149" s="284"/>
      <c r="AJ149" s="284"/>
      <c r="AK149" s="348">
        <f t="shared" si="58"/>
        <v>0</v>
      </c>
      <c r="AL149" s="350"/>
      <c r="AM149" s="390"/>
      <c r="AN149" s="350">
        <f t="shared" si="59"/>
        <v>0</v>
      </c>
      <c r="AO149" s="375"/>
      <c r="AP149" s="375"/>
      <c r="AQ149" s="375"/>
      <c r="AR149" s="375"/>
      <c r="AS149" s="375"/>
      <c r="AT149" s="375"/>
      <c r="AU149" s="375"/>
      <c r="AV149" s="375"/>
      <c r="AW149" s="375"/>
      <c r="AX149" s="375"/>
      <c r="AY149" s="284"/>
      <c r="AZ149" s="284"/>
      <c r="BA149" s="284"/>
      <c r="BB149" s="284"/>
      <c r="BC149" s="348">
        <f t="shared" si="60"/>
        <v>0</v>
      </c>
      <c r="BD149" s="350"/>
      <c r="BE149" s="390"/>
      <c r="BF149" s="350">
        <f t="shared" si="61"/>
        <v>0</v>
      </c>
      <c r="BG149" s="375"/>
      <c r="BH149" s="375"/>
      <c r="BI149" s="375"/>
      <c r="BJ149" s="375"/>
      <c r="BK149" s="375"/>
      <c r="BL149" s="375"/>
      <c r="BM149" s="375"/>
      <c r="BN149" s="375"/>
      <c r="BO149" s="375"/>
      <c r="BP149" s="375"/>
      <c r="BQ149" s="284"/>
      <c r="BR149" s="284"/>
      <c r="BS149" s="284"/>
      <c r="BT149" s="284"/>
      <c r="BU149" s="348">
        <f t="shared" si="62"/>
        <v>0</v>
      </c>
      <c r="BV149" s="350"/>
      <c r="BW149" s="390"/>
      <c r="BX149" s="350">
        <f t="shared" si="63"/>
        <v>0</v>
      </c>
      <c r="BY149" s="375"/>
      <c r="BZ149" s="375"/>
      <c r="CA149" s="375"/>
      <c r="CB149" s="375"/>
      <c r="CC149" s="375"/>
      <c r="CD149" s="375"/>
      <c r="CE149" s="375"/>
      <c r="CF149" s="375"/>
      <c r="CG149" s="375"/>
      <c r="CH149" s="375"/>
    </row>
    <row r="150" spans="2:86" s="18" customFormat="1">
      <c r="B150" s="395"/>
      <c r="C150" s="286"/>
      <c r="D150" s="283"/>
      <c r="E150" s="283"/>
      <c r="F150" s="281"/>
      <c r="G150" s="281"/>
      <c r="H150" s="281"/>
      <c r="I150" s="283"/>
      <c r="J150" s="283"/>
      <c r="K150" s="283"/>
      <c r="L150" s="284"/>
      <c r="M150" s="284"/>
      <c r="N150" s="284"/>
      <c r="O150" s="284"/>
      <c r="P150" s="284"/>
      <c r="Q150" s="284"/>
      <c r="R150" s="284"/>
      <c r="S150" s="350">
        <f t="shared" si="56"/>
        <v>0</v>
      </c>
      <c r="T150" s="350"/>
      <c r="U150" s="284"/>
      <c r="V150" s="350">
        <f t="shared" si="57"/>
        <v>0</v>
      </c>
      <c r="W150" s="375"/>
      <c r="X150" s="375"/>
      <c r="Y150" s="375"/>
      <c r="Z150" s="375"/>
      <c r="AA150" s="375"/>
      <c r="AB150" s="375"/>
      <c r="AC150" s="375"/>
      <c r="AD150" s="375"/>
      <c r="AE150" s="375"/>
      <c r="AF150" s="375"/>
      <c r="AG150" s="284"/>
      <c r="AH150" s="284"/>
      <c r="AI150" s="284"/>
      <c r="AJ150" s="284"/>
      <c r="AK150" s="348">
        <f t="shared" si="58"/>
        <v>0</v>
      </c>
      <c r="AL150" s="350"/>
      <c r="AM150" s="390"/>
      <c r="AN150" s="350">
        <f t="shared" si="59"/>
        <v>0</v>
      </c>
      <c r="AO150" s="375"/>
      <c r="AP150" s="375"/>
      <c r="AQ150" s="375"/>
      <c r="AR150" s="375"/>
      <c r="AS150" s="375"/>
      <c r="AT150" s="375"/>
      <c r="AU150" s="375"/>
      <c r="AV150" s="375"/>
      <c r="AW150" s="375"/>
      <c r="AX150" s="375"/>
      <c r="AY150" s="284"/>
      <c r="AZ150" s="284"/>
      <c r="BA150" s="284"/>
      <c r="BB150" s="284"/>
      <c r="BC150" s="348">
        <f t="shared" si="60"/>
        <v>0</v>
      </c>
      <c r="BD150" s="350"/>
      <c r="BE150" s="390"/>
      <c r="BF150" s="350">
        <f t="shared" si="61"/>
        <v>0</v>
      </c>
      <c r="BG150" s="375"/>
      <c r="BH150" s="375"/>
      <c r="BI150" s="375"/>
      <c r="BJ150" s="375"/>
      <c r="BK150" s="375"/>
      <c r="BL150" s="375"/>
      <c r="BM150" s="375"/>
      <c r="BN150" s="375"/>
      <c r="BO150" s="375"/>
      <c r="BP150" s="375"/>
      <c r="BQ150" s="284"/>
      <c r="BR150" s="284"/>
      <c r="BS150" s="284"/>
      <c r="BT150" s="284"/>
      <c r="BU150" s="348">
        <f t="shared" si="62"/>
        <v>0</v>
      </c>
      <c r="BV150" s="350"/>
      <c r="BW150" s="390"/>
      <c r="BX150" s="350">
        <f t="shared" si="63"/>
        <v>0</v>
      </c>
      <c r="BY150" s="375"/>
      <c r="BZ150" s="375"/>
      <c r="CA150" s="375"/>
      <c r="CB150" s="375"/>
      <c r="CC150" s="375"/>
      <c r="CD150" s="375"/>
      <c r="CE150" s="375"/>
      <c r="CF150" s="375"/>
      <c r="CG150" s="375"/>
      <c r="CH150" s="375"/>
    </row>
    <row r="151" spans="2:86" s="27" customFormat="1" ht="13.8" thickBot="1">
      <c r="B151" s="418"/>
      <c r="C151" s="419"/>
      <c r="D151" s="420" t="s">
        <v>331</v>
      </c>
      <c r="E151" s="420"/>
      <c r="F151" s="421"/>
      <c r="G151" s="421"/>
      <c r="H151" s="421"/>
      <c r="I151" s="422">
        <f t="shared" ref="I151:AU151" si="64">SUM(I145:I150)</f>
        <v>0</v>
      </c>
      <c r="J151" s="422">
        <f t="shared" si="64"/>
        <v>0</v>
      </c>
      <c r="K151" s="422">
        <f t="shared" si="64"/>
        <v>0</v>
      </c>
      <c r="L151" s="422">
        <f t="shared" si="64"/>
        <v>0</v>
      </c>
      <c r="M151" s="422">
        <f t="shared" si="64"/>
        <v>0</v>
      </c>
      <c r="N151" s="422">
        <f t="shared" si="64"/>
        <v>0</v>
      </c>
      <c r="O151" s="422">
        <f t="shared" si="64"/>
        <v>0</v>
      </c>
      <c r="P151" s="422">
        <f t="shared" si="64"/>
        <v>0</v>
      </c>
      <c r="Q151" s="422">
        <f t="shared" si="64"/>
        <v>0</v>
      </c>
      <c r="R151" s="422">
        <f t="shared" si="64"/>
        <v>0</v>
      </c>
      <c r="S151" s="422">
        <f t="shared" si="64"/>
        <v>0</v>
      </c>
      <c r="T151" s="422"/>
      <c r="U151" s="422">
        <f t="shared" si="64"/>
        <v>0</v>
      </c>
      <c r="V151" s="422">
        <f t="shared" si="64"/>
        <v>0</v>
      </c>
      <c r="W151" s="423">
        <f t="shared" si="64"/>
        <v>0</v>
      </c>
      <c r="X151" s="423">
        <f t="shared" si="64"/>
        <v>0</v>
      </c>
      <c r="Y151" s="423">
        <f t="shared" si="64"/>
        <v>0</v>
      </c>
      <c r="Z151" s="423">
        <f t="shared" si="64"/>
        <v>0</v>
      </c>
      <c r="AA151" s="423">
        <f t="shared" si="64"/>
        <v>0</v>
      </c>
      <c r="AB151" s="423">
        <f t="shared" si="64"/>
        <v>0</v>
      </c>
      <c r="AC151" s="423">
        <f t="shared" si="64"/>
        <v>0</v>
      </c>
      <c r="AD151" s="423">
        <f t="shared" si="64"/>
        <v>0</v>
      </c>
      <c r="AE151" s="423">
        <f t="shared" si="64"/>
        <v>0</v>
      </c>
      <c r="AF151" s="423">
        <f t="shared" ref="AF151" si="65">SUM(AF145:AF150)</f>
        <v>0</v>
      </c>
      <c r="AG151" s="422">
        <f t="shared" si="64"/>
        <v>0</v>
      </c>
      <c r="AH151" s="422">
        <f t="shared" si="64"/>
        <v>0</v>
      </c>
      <c r="AI151" s="422">
        <f t="shared" si="64"/>
        <v>0</v>
      </c>
      <c r="AJ151" s="422">
        <f t="shared" si="64"/>
        <v>0</v>
      </c>
      <c r="AK151" s="422">
        <f t="shared" si="64"/>
        <v>0</v>
      </c>
      <c r="AL151" s="422"/>
      <c r="AM151" s="422">
        <f t="shared" si="64"/>
        <v>0</v>
      </c>
      <c r="AN151" s="422">
        <f t="shared" si="64"/>
        <v>0</v>
      </c>
      <c r="AO151" s="423">
        <f t="shared" si="64"/>
        <v>0</v>
      </c>
      <c r="AP151" s="423">
        <f t="shared" si="64"/>
        <v>0</v>
      </c>
      <c r="AQ151" s="423">
        <f t="shared" si="64"/>
        <v>0</v>
      </c>
      <c r="AR151" s="423">
        <f t="shared" ref="AR151:AS151" si="66">SUM(AR145:AR150)</f>
        <v>0</v>
      </c>
      <c r="AS151" s="423">
        <f t="shared" si="66"/>
        <v>0</v>
      </c>
      <c r="AT151" s="423">
        <f t="shared" si="64"/>
        <v>0</v>
      </c>
      <c r="AU151" s="423">
        <f t="shared" si="64"/>
        <v>0</v>
      </c>
      <c r="AV151" s="423">
        <f t="shared" ref="AV151:AX151" si="67">SUM(AV145:AV150)</f>
        <v>0</v>
      </c>
      <c r="AW151" s="423">
        <f t="shared" si="67"/>
        <v>0</v>
      </c>
      <c r="AX151" s="423">
        <f t="shared" si="67"/>
        <v>0</v>
      </c>
      <c r="AY151" s="422">
        <f t="shared" ref="AY151:BP151" si="68">SUM(AY145:AY150)</f>
        <v>0</v>
      </c>
      <c r="AZ151" s="422">
        <f t="shared" si="68"/>
        <v>0</v>
      </c>
      <c r="BA151" s="422">
        <f t="shared" si="68"/>
        <v>0</v>
      </c>
      <c r="BB151" s="422">
        <f t="shared" si="68"/>
        <v>0</v>
      </c>
      <c r="BC151" s="422">
        <f t="shared" si="68"/>
        <v>0</v>
      </c>
      <c r="BD151" s="422"/>
      <c r="BE151" s="422">
        <f t="shared" si="68"/>
        <v>0</v>
      </c>
      <c r="BF151" s="422">
        <f t="shared" si="68"/>
        <v>0</v>
      </c>
      <c r="BG151" s="423">
        <f t="shared" si="68"/>
        <v>0</v>
      </c>
      <c r="BH151" s="423">
        <f t="shared" si="68"/>
        <v>0</v>
      </c>
      <c r="BI151" s="423">
        <f t="shared" si="68"/>
        <v>0</v>
      </c>
      <c r="BJ151" s="423">
        <f t="shared" si="68"/>
        <v>0</v>
      </c>
      <c r="BK151" s="423">
        <f t="shared" si="68"/>
        <v>0</v>
      </c>
      <c r="BL151" s="423">
        <f t="shared" si="68"/>
        <v>0</v>
      </c>
      <c r="BM151" s="423">
        <f t="shared" si="68"/>
        <v>0</v>
      </c>
      <c r="BN151" s="423">
        <f t="shared" si="68"/>
        <v>0</v>
      </c>
      <c r="BO151" s="423">
        <f t="shared" si="68"/>
        <v>0</v>
      </c>
      <c r="BP151" s="423">
        <f t="shared" si="68"/>
        <v>0</v>
      </c>
      <c r="BQ151" s="422">
        <f t="shared" ref="BQ151:CH151" si="69">SUM(BQ145:BQ150)</f>
        <v>0</v>
      </c>
      <c r="BR151" s="422">
        <f t="shared" si="69"/>
        <v>0</v>
      </c>
      <c r="BS151" s="422">
        <f t="shared" si="69"/>
        <v>0</v>
      </c>
      <c r="BT151" s="422">
        <f t="shared" si="69"/>
        <v>0</v>
      </c>
      <c r="BU151" s="422">
        <f t="shared" si="69"/>
        <v>0</v>
      </c>
      <c r="BV151" s="422"/>
      <c r="BW151" s="422">
        <f t="shared" si="69"/>
        <v>0</v>
      </c>
      <c r="BX151" s="422">
        <f t="shared" si="69"/>
        <v>0</v>
      </c>
      <c r="BY151" s="423">
        <f t="shared" si="69"/>
        <v>0</v>
      </c>
      <c r="BZ151" s="423">
        <f t="shared" si="69"/>
        <v>0</v>
      </c>
      <c r="CA151" s="423">
        <f t="shared" si="69"/>
        <v>0</v>
      </c>
      <c r="CB151" s="423">
        <f t="shared" si="69"/>
        <v>0</v>
      </c>
      <c r="CC151" s="423">
        <f t="shared" si="69"/>
        <v>0</v>
      </c>
      <c r="CD151" s="423">
        <f t="shared" si="69"/>
        <v>0</v>
      </c>
      <c r="CE151" s="423">
        <f t="shared" si="69"/>
        <v>0</v>
      </c>
      <c r="CF151" s="423">
        <f t="shared" si="69"/>
        <v>0</v>
      </c>
      <c r="CG151" s="423">
        <f t="shared" si="69"/>
        <v>0</v>
      </c>
      <c r="CH151" s="423">
        <f t="shared" si="69"/>
        <v>0</v>
      </c>
    </row>
    <row r="152" spans="2:86" s="27" customFormat="1" ht="13.8" thickBot="1">
      <c r="B152" s="28"/>
      <c r="C152" s="28"/>
      <c r="D152" s="19"/>
      <c r="E152" s="19"/>
      <c r="F152" s="118"/>
      <c r="G152" s="118"/>
      <c r="H152" s="118"/>
      <c r="I152" s="208"/>
      <c r="J152" s="208"/>
      <c r="K152" s="208"/>
      <c r="L152" s="26"/>
      <c r="M152" s="26"/>
      <c r="N152" s="26"/>
      <c r="O152" s="26"/>
      <c r="P152" s="26"/>
      <c r="Q152" s="26"/>
      <c r="R152" s="26"/>
      <c r="S152" s="26"/>
      <c r="T152" s="26"/>
      <c r="U152" s="26"/>
      <c r="V152" s="26"/>
      <c r="W152" s="374"/>
      <c r="X152" s="374"/>
      <c r="Y152" s="374"/>
      <c r="Z152" s="374"/>
      <c r="AA152" s="374"/>
      <c r="AB152" s="374"/>
      <c r="AC152" s="374"/>
      <c r="AD152" s="374"/>
      <c r="AE152" s="374"/>
      <c r="AF152" s="374"/>
      <c r="AG152" s="26"/>
      <c r="AH152" s="26"/>
      <c r="AI152" s="26"/>
      <c r="AJ152" s="26"/>
      <c r="AK152" s="26"/>
      <c r="AL152" s="26"/>
      <c r="AM152" s="26"/>
      <c r="AN152" s="26"/>
      <c r="AO152" s="374"/>
      <c r="AP152" s="374"/>
      <c r="AQ152" s="374"/>
      <c r="AR152" s="374"/>
      <c r="AS152" s="374"/>
      <c r="AT152" s="374"/>
      <c r="AU152" s="374"/>
      <c r="AV152" s="374"/>
      <c r="AW152" s="374"/>
      <c r="AX152" s="374"/>
      <c r="AY152" s="26"/>
      <c r="AZ152" s="26"/>
      <c r="BA152" s="26"/>
      <c r="BB152" s="26"/>
      <c r="BC152" s="26"/>
      <c r="BD152" s="26"/>
      <c r="BE152" s="26"/>
      <c r="BF152" s="26"/>
      <c r="BG152" s="374"/>
      <c r="BH152" s="374"/>
      <c r="BI152" s="374"/>
      <c r="BJ152" s="374"/>
      <c r="BK152" s="374"/>
      <c r="BL152" s="374"/>
      <c r="BM152" s="374"/>
      <c r="BN152" s="374"/>
      <c r="BO152" s="374"/>
      <c r="BP152" s="374"/>
      <c r="BQ152" s="26"/>
      <c r="BR152" s="26"/>
      <c r="BS152" s="26"/>
      <c r="BT152" s="26"/>
      <c r="BU152" s="26"/>
      <c r="BV152" s="26"/>
      <c r="BW152" s="26"/>
      <c r="BX152" s="26"/>
      <c r="BY152" s="374"/>
      <c r="BZ152" s="374"/>
      <c r="CA152" s="374"/>
      <c r="CB152" s="374"/>
      <c r="CC152" s="374"/>
      <c r="CD152" s="374"/>
      <c r="CE152" s="374"/>
      <c r="CF152" s="374"/>
      <c r="CG152" s="374"/>
      <c r="CH152" s="374"/>
    </row>
    <row r="153" spans="2:86" s="27" customFormat="1">
      <c r="B153" s="425"/>
      <c r="C153" s="426"/>
      <c r="D153" s="427" t="s">
        <v>332</v>
      </c>
      <c r="E153" s="427"/>
      <c r="F153" s="428"/>
      <c r="G153" s="429"/>
      <c r="H153" s="429"/>
      <c r="I153" s="430"/>
      <c r="J153" s="430"/>
      <c r="K153" s="430"/>
      <c r="L153" s="428"/>
      <c r="M153" s="428"/>
      <c r="N153" s="428"/>
      <c r="O153" s="428"/>
      <c r="P153" s="428"/>
      <c r="Q153" s="428"/>
      <c r="R153" s="428"/>
      <c r="S153" s="428"/>
      <c r="T153" s="428"/>
      <c r="U153" s="428"/>
      <c r="V153" s="428"/>
      <c r="W153" s="431"/>
      <c r="X153" s="431"/>
      <c r="Y153" s="431"/>
      <c r="Z153" s="431"/>
      <c r="AA153" s="431"/>
      <c r="AB153" s="431"/>
      <c r="AC153" s="431"/>
      <c r="AD153" s="431"/>
      <c r="AE153" s="431"/>
      <c r="AF153" s="431"/>
      <c r="AG153" s="428"/>
      <c r="AH153" s="428"/>
      <c r="AI153" s="428"/>
      <c r="AJ153" s="428"/>
      <c r="AK153" s="428"/>
      <c r="AL153" s="428"/>
      <c r="AM153" s="428"/>
      <c r="AN153" s="428"/>
      <c r="AO153" s="431"/>
      <c r="AP153" s="431"/>
      <c r="AQ153" s="431"/>
      <c r="AR153" s="431"/>
      <c r="AS153" s="431"/>
      <c r="AT153" s="431"/>
      <c r="AU153" s="431"/>
      <c r="AV153" s="431"/>
      <c r="AW153" s="431"/>
      <c r="AX153" s="431"/>
      <c r="AY153" s="428"/>
      <c r="AZ153" s="428"/>
      <c r="BA153" s="428"/>
      <c r="BB153" s="428"/>
      <c r="BC153" s="428"/>
      <c r="BD153" s="428"/>
      <c r="BE153" s="428"/>
      <c r="BF153" s="428"/>
      <c r="BG153" s="431"/>
      <c r="BH153" s="431"/>
      <c r="BI153" s="431"/>
      <c r="BJ153" s="431"/>
      <c r="BK153" s="431"/>
      <c r="BL153" s="431"/>
      <c r="BM153" s="431"/>
      <c r="BN153" s="431"/>
      <c r="BO153" s="431"/>
      <c r="BP153" s="431"/>
      <c r="BQ153" s="428"/>
      <c r="BR153" s="428"/>
      <c r="BS153" s="428"/>
      <c r="BT153" s="428"/>
      <c r="BU153" s="428"/>
      <c r="BV153" s="428"/>
      <c r="BW153" s="428"/>
      <c r="BX153" s="428"/>
      <c r="BY153" s="431"/>
      <c r="BZ153" s="431"/>
      <c r="CA153" s="431"/>
      <c r="CB153" s="431"/>
      <c r="CC153" s="431"/>
      <c r="CD153" s="431"/>
      <c r="CE153" s="431"/>
      <c r="CF153" s="431"/>
      <c r="CG153" s="431"/>
      <c r="CH153" s="431"/>
    </row>
    <row r="154" spans="2:86" s="27" customFormat="1" ht="15.6">
      <c r="B154" s="432"/>
      <c r="C154" s="388"/>
      <c r="D154" s="389" t="s">
        <v>333</v>
      </c>
      <c r="E154" s="283"/>
      <c r="F154" s="281"/>
      <c r="G154" s="281"/>
      <c r="H154" s="281"/>
      <c r="I154" s="283"/>
      <c r="J154" s="283"/>
      <c r="K154" s="283"/>
      <c r="L154" s="284"/>
      <c r="M154" s="284"/>
      <c r="N154" s="284"/>
      <c r="O154" s="284"/>
      <c r="P154" s="284"/>
      <c r="Q154" s="284"/>
      <c r="R154" s="284"/>
      <c r="S154" s="350">
        <f>SUM(O154:R154)</f>
        <v>0</v>
      </c>
      <c r="T154" s="350"/>
      <c r="U154" s="284"/>
      <c r="V154" s="350">
        <f>S154</f>
        <v>0</v>
      </c>
      <c r="W154" s="375"/>
      <c r="X154" s="375"/>
      <c r="Y154" s="375"/>
      <c r="Z154" s="375"/>
      <c r="AA154" s="375"/>
      <c r="AB154" s="375"/>
      <c r="AC154" s="375"/>
      <c r="AD154" s="375"/>
      <c r="AE154" s="375"/>
      <c r="AF154" s="375"/>
      <c r="AG154" s="284"/>
      <c r="AH154" s="284"/>
      <c r="AI154" s="284"/>
      <c r="AJ154" s="284"/>
      <c r="AK154" s="348">
        <f>SUM(AG154:AJ154)</f>
        <v>0</v>
      </c>
      <c r="AL154" s="350"/>
      <c r="AM154" s="390"/>
      <c r="AN154" s="350">
        <f>AK154</f>
        <v>0</v>
      </c>
      <c r="AO154" s="375"/>
      <c r="AP154" s="375"/>
      <c r="AQ154" s="375"/>
      <c r="AR154" s="375"/>
      <c r="AS154" s="375"/>
      <c r="AT154" s="375"/>
      <c r="AU154" s="375"/>
      <c r="AV154" s="375"/>
      <c r="AW154" s="375"/>
      <c r="AX154" s="375"/>
      <c r="AY154" s="284"/>
      <c r="AZ154" s="284"/>
      <c r="BA154" s="284"/>
      <c r="BB154" s="284"/>
      <c r="BC154" s="348">
        <f>SUM(AY154:BB154)</f>
        <v>0</v>
      </c>
      <c r="BD154" s="350"/>
      <c r="BE154" s="390"/>
      <c r="BF154" s="350">
        <f>BC154</f>
        <v>0</v>
      </c>
      <c r="BG154" s="375"/>
      <c r="BH154" s="375"/>
      <c r="BI154" s="375"/>
      <c r="BJ154" s="375"/>
      <c r="BK154" s="375"/>
      <c r="BL154" s="375"/>
      <c r="BM154" s="375"/>
      <c r="BN154" s="375"/>
      <c r="BO154" s="375"/>
      <c r="BP154" s="375"/>
      <c r="BQ154" s="284"/>
      <c r="BR154" s="284"/>
      <c r="BS154" s="284"/>
      <c r="BT154" s="284"/>
      <c r="BU154" s="348">
        <f>SUM(BQ154:BT154)</f>
        <v>0</v>
      </c>
      <c r="BV154" s="350"/>
      <c r="BW154" s="390"/>
      <c r="BX154" s="350">
        <f>BU154</f>
        <v>0</v>
      </c>
      <c r="BY154" s="375"/>
      <c r="BZ154" s="375"/>
      <c r="CA154" s="375"/>
      <c r="CB154" s="375"/>
      <c r="CC154" s="375"/>
      <c r="CD154" s="375"/>
      <c r="CE154" s="375"/>
      <c r="CF154" s="375"/>
      <c r="CG154" s="375"/>
      <c r="CH154" s="375"/>
    </row>
    <row r="155" spans="2:86" s="27" customFormat="1">
      <c r="B155" s="432"/>
      <c r="C155" s="388"/>
      <c r="D155" s="389" t="s">
        <v>334</v>
      </c>
      <c r="E155" s="283"/>
      <c r="F155" s="281"/>
      <c r="G155" s="281"/>
      <c r="H155" s="281"/>
      <c r="I155" s="283"/>
      <c r="J155" s="283"/>
      <c r="K155" s="283"/>
      <c r="L155" s="284"/>
      <c r="M155" s="284"/>
      <c r="N155" s="284"/>
      <c r="O155" s="284"/>
      <c r="P155" s="284"/>
      <c r="Q155" s="284"/>
      <c r="R155" s="284"/>
      <c r="S155" s="350">
        <f>SUM(O155:R155)</f>
        <v>0</v>
      </c>
      <c r="T155" s="350"/>
      <c r="U155" s="284"/>
      <c r="V155" s="350">
        <f>S155</f>
        <v>0</v>
      </c>
      <c r="W155" s="375"/>
      <c r="X155" s="375"/>
      <c r="Y155" s="375"/>
      <c r="Z155" s="375"/>
      <c r="AA155" s="375"/>
      <c r="AB155" s="375"/>
      <c r="AC155" s="375"/>
      <c r="AD155" s="375"/>
      <c r="AE155" s="375"/>
      <c r="AF155" s="375"/>
      <c r="AG155" s="284"/>
      <c r="AH155" s="284"/>
      <c r="AI155" s="284"/>
      <c r="AJ155" s="284"/>
      <c r="AK155" s="348">
        <f>SUM(AG155:AJ155)</f>
        <v>0</v>
      </c>
      <c r="AL155" s="350"/>
      <c r="AM155" s="390"/>
      <c r="AN155" s="350">
        <f>AK155</f>
        <v>0</v>
      </c>
      <c r="AO155" s="375"/>
      <c r="AP155" s="375"/>
      <c r="AQ155" s="375"/>
      <c r="AR155" s="375"/>
      <c r="AS155" s="375"/>
      <c r="AT155" s="375"/>
      <c r="AU155" s="375"/>
      <c r="AV155" s="375"/>
      <c r="AW155" s="375"/>
      <c r="AX155" s="375"/>
      <c r="AY155" s="284"/>
      <c r="AZ155" s="284"/>
      <c r="BA155" s="284"/>
      <c r="BB155" s="284"/>
      <c r="BC155" s="348">
        <f>SUM(AY155:BB155)</f>
        <v>0</v>
      </c>
      <c r="BD155" s="350"/>
      <c r="BE155" s="390"/>
      <c r="BF155" s="350">
        <f>BC155</f>
        <v>0</v>
      </c>
      <c r="BG155" s="375"/>
      <c r="BH155" s="375"/>
      <c r="BI155" s="375"/>
      <c r="BJ155" s="375"/>
      <c r="BK155" s="375"/>
      <c r="BL155" s="375"/>
      <c r="BM155" s="375"/>
      <c r="BN155" s="375"/>
      <c r="BO155" s="375"/>
      <c r="BP155" s="375"/>
      <c r="BQ155" s="284"/>
      <c r="BR155" s="284"/>
      <c r="BS155" s="284"/>
      <c r="BT155" s="284"/>
      <c r="BU155" s="348">
        <f>SUM(BQ155:BT155)</f>
        <v>0</v>
      </c>
      <c r="BV155" s="350"/>
      <c r="BW155" s="390"/>
      <c r="BX155" s="350">
        <f>BU155</f>
        <v>0</v>
      </c>
      <c r="BY155" s="375"/>
      <c r="BZ155" s="375"/>
      <c r="CA155" s="375"/>
      <c r="CB155" s="375"/>
      <c r="CC155" s="375"/>
      <c r="CD155" s="375"/>
      <c r="CE155" s="375"/>
      <c r="CF155" s="375"/>
      <c r="CG155" s="375"/>
      <c r="CH155" s="375"/>
    </row>
    <row r="156" spans="2:86" s="27" customFormat="1" ht="13.8" thickBot="1">
      <c r="B156" s="433"/>
      <c r="C156" s="434"/>
      <c r="D156" s="435"/>
      <c r="E156" s="435"/>
      <c r="F156" s="436"/>
      <c r="G156" s="436"/>
      <c r="H156" s="436"/>
      <c r="I156" s="435"/>
      <c r="J156" s="435"/>
      <c r="K156" s="435"/>
      <c r="L156" s="437"/>
      <c r="M156" s="437"/>
      <c r="N156" s="437"/>
      <c r="O156" s="437"/>
      <c r="P156" s="437"/>
      <c r="Q156" s="437"/>
      <c r="R156" s="437"/>
      <c r="S156" s="438">
        <f>SUM(O156:R156)</f>
        <v>0</v>
      </c>
      <c r="T156" s="438"/>
      <c r="U156" s="437"/>
      <c r="V156" s="350">
        <f>S156</f>
        <v>0</v>
      </c>
      <c r="W156" s="439"/>
      <c r="X156" s="439"/>
      <c r="Y156" s="439"/>
      <c r="Z156" s="439"/>
      <c r="AA156" s="439"/>
      <c r="AB156" s="439"/>
      <c r="AC156" s="439"/>
      <c r="AD156" s="439"/>
      <c r="AE156" s="439"/>
      <c r="AF156" s="439"/>
      <c r="AG156" s="437"/>
      <c r="AH156" s="437"/>
      <c r="AI156" s="437"/>
      <c r="AJ156" s="437"/>
      <c r="AK156" s="348">
        <f>SUM(AG156:AJ156)</f>
        <v>0</v>
      </c>
      <c r="AL156" s="438"/>
      <c r="AM156" s="390"/>
      <c r="AN156" s="350">
        <f>AK156</f>
        <v>0</v>
      </c>
      <c r="AO156" s="439"/>
      <c r="AP156" s="439"/>
      <c r="AQ156" s="439"/>
      <c r="AR156" s="439"/>
      <c r="AS156" s="439"/>
      <c r="AT156" s="439"/>
      <c r="AU156" s="439"/>
      <c r="AV156" s="439"/>
      <c r="AW156" s="439"/>
      <c r="AX156" s="439"/>
      <c r="AY156" s="437"/>
      <c r="AZ156" s="437"/>
      <c r="BA156" s="437"/>
      <c r="BB156" s="437"/>
      <c r="BC156" s="348">
        <f>SUM(AY156:BB156)</f>
        <v>0</v>
      </c>
      <c r="BD156" s="438"/>
      <c r="BE156" s="390"/>
      <c r="BF156" s="350">
        <f>BC156</f>
        <v>0</v>
      </c>
      <c r="BG156" s="439"/>
      <c r="BH156" s="439"/>
      <c r="BI156" s="439"/>
      <c r="BJ156" s="439"/>
      <c r="BK156" s="439"/>
      <c r="BL156" s="439"/>
      <c r="BM156" s="439"/>
      <c r="BN156" s="439"/>
      <c r="BO156" s="439"/>
      <c r="BP156" s="439"/>
      <c r="BQ156" s="437"/>
      <c r="BR156" s="437"/>
      <c r="BS156" s="437"/>
      <c r="BT156" s="437"/>
      <c r="BU156" s="348">
        <f>SUM(BQ156:BT156)</f>
        <v>0</v>
      </c>
      <c r="BV156" s="438"/>
      <c r="BW156" s="390"/>
      <c r="BX156" s="350">
        <f>BU156</f>
        <v>0</v>
      </c>
      <c r="BY156" s="439"/>
      <c r="BZ156" s="439"/>
      <c r="CA156" s="439"/>
      <c r="CB156" s="439"/>
      <c r="CC156" s="439"/>
      <c r="CD156" s="439"/>
      <c r="CE156" s="439"/>
      <c r="CF156" s="439"/>
      <c r="CG156" s="439"/>
      <c r="CH156" s="439"/>
    </row>
    <row r="157" spans="2:86" s="27" customFormat="1">
      <c r="B157" s="242"/>
      <c r="C157" s="242"/>
      <c r="D157" s="236"/>
      <c r="E157" s="236"/>
      <c r="F157" s="134"/>
      <c r="G157" s="134"/>
      <c r="H157" s="134"/>
      <c r="I157" s="236"/>
      <c r="J157" s="236"/>
      <c r="K157" s="236"/>
      <c r="L157" s="25"/>
      <c r="M157" s="25"/>
      <c r="N157" s="25"/>
      <c r="O157" s="25"/>
      <c r="P157" s="25"/>
      <c r="Q157" s="25"/>
      <c r="R157" s="25"/>
      <c r="S157" s="25"/>
      <c r="T157" s="25"/>
      <c r="U157" s="25"/>
      <c r="V157" s="25"/>
      <c r="W157" s="382"/>
      <c r="X157" s="382"/>
      <c r="Y157" s="382"/>
      <c r="Z157" s="382"/>
      <c r="AA157" s="382"/>
      <c r="AB157" s="382"/>
      <c r="AC157" s="382"/>
      <c r="AD157" s="382"/>
      <c r="AE157" s="382"/>
      <c r="AF157" s="382"/>
      <c r="AG157" s="25"/>
      <c r="AH157" s="25"/>
      <c r="AI157" s="25"/>
      <c r="AJ157" s="25"/>
      <c r="AK157" s="25"/>
      <c r="AL157" s="25"/>
      <c r="AM157" s="25"/>
      <c r="AN157" s="25"/>
      <c r="AO157" s="382"/>
      <c r="AP157" s="382"/>
      <c r="AQ157" s="382"/>
      <c r="AR157" s="382"/>
      <c r="AS157" s="382"/>
      <c r="AT157" s="382"/>
      <c r="AU157" s="382"/>
      <c r="AV157" s="382"/>
      <c r="AW157" s="382"/>
      <c r="AX157" s="382"/>
      <c r="AY157" s="25"/>
      <c r="AZ157" s="25"/>
      <c r="BA157" s="25"/>
      <c r="BB157" s="25"/>
      <c r="BC157" s="25"/>
      <c r="BD157" s="25"/>
      <c r="BE157" s="25"/>
      <c r="BF157" s="25"/>
      <c r="BG157" s="382"/>
      <c r="BH157" s="382"/>
      <c r="BI157" s="382"/>
      <c r="BJ157" s="382"/>
      <c r="BK157" s="382"/>
      <c r="BL157" s="382"/>
      <c r="BM157" s="382"/>
      <c r="BN157" s="382"/>
      <c r="BO157" s="382"/>
      <c r="BP157" s="382"/>
      <c r="BQ157" s="25"/>
      <c r="BR157" s="25"/>
      <c r="BS157" s="25"/>
      <c r="BT157" s="25"/>
      <c r="BU157" s="25"/>
      <c r="BV157" s="25"/>
      <c r="BW157" s="25"/>
      <c r="BX157" s="25"/>
      <c r="BY157" s="382"/>
      <c r="BZ157" s="382"/>
      <c r="CA157" s="382"/>
      <c r="CB157" s="382"/>
      <c r="CC157" s="382"/>
      <c r="CD157" s="382"/>
      <c r="CE157" s="382"/>
      <c r="CF157" s="382"/>
      <c r="CG157" s="382"/>
      <c r="CH157" s="382"/>
    </row>
    <row r="158" spans="2:86">
      <c r="V158" s="18"/>
      <c r="AN158" s="18"/>
      <c r="BF158" s="18"/>
      <c r="BX158" s="18"/>
    </row>
    <row r="159" spans="2:86">
      <c r="B159" s="14" t="s">
        <v>335</v>
      </c>
    </row>
    <row r="160" spans="2:86">
      <c r="B160" s="14" t="s">
        <v>336</v>
      </c>
    </row>
    <row r="161" spans="2:86">
      <c r="B161" s="14" t="s">
        <v>337</v>
      </c>
    </row>
    <row r="162" spans="2:86" s="18" customFormat="1">
      <c r="B162" s="14" t="s">
        <v>338</v>
      </c>
      <c r="C162" s="49"/>
      <c r="D162" s="49"/>
      <c r="E162" s="49"/>
      <c r="F162" s="50"/>
      <c r="G162" s="50"/>
      <c r="H162" s="50"/>
      <c r="I162" s="49"/>
      <c r="J162" s="49"/>
      <c r="K162" s="49"/>
      <c r="L162" s="24"/>
      <c r="M162" s="24"/>
      <c r="N162" s="24"/>
      <c r="O162" s="24"/>
      <c r="P162" s="24"/>
      <c r="Q162" s="24"/>
      <c r="R162" s="24"/>
      <c r="S162" s="24"/>
      <c r="T162" s="24"/>
      <c r="U162" s="24"/>
      <c r="V162" s="24"/>
      <c r="W162" s="384"/>
      <c r="X162" s="384"/>
      <c r="Y162" s="384"/>
      <c r="Z162" s="384"/>
      <c r="AA162" s="384"/>
      <c r="AB162" s="384"/>
      <c r="AC162" s="384"/>
      <c r="AD162" s="384"/>
      <c r="AE162" s="384"/>
      <c r="AF162" s="384"/>
      <c r="AG162" s="24"/>
      <c r="AH162" s="24"/>
      <c r="AI162" s="24"/>
      <c r="AJ162" s="24"/>
      <c r="AK162" s="24"/>
      <c r="AL162" s="24"/>
      <c r="AM162" s="24"/>
      <c r="AN162" s="24"/>
      <c r="AO162" s="384"/>
      <c r="AP162" s="384"/>
      <c r="AQ162" s="384"/>
      <c r="AR162" s="384"/>
      <c r="AS162" s="384"/>
      <c r="AT162" s="384"/>
      <c r="AU162" s="384"/>
      <c r="AV162" s="384"/>
      <c r="AW162" s="384"/>
      <c r="AX162" s="384"/>
      <c r="AY162" s="24"/>
      <c r="AZ162" s="24"/>
      <c r="BA162" s="24"/>
      <c r="BB162" s="24"/>
      <c r="BC162" s="24"/>
      <c r="BD162" s="24"/>
      <c r="BE162" s="24"/>
      <c r="BF162" s="24"/>
      <c r="BG162" s="384"/>
      <c r="BH162" s="384"/>
      <c r="BI162" s="384"/>
      <c r="BJ162" s="384"/>
      <c r="BK162" s="384"/>
      <c r="BL162" s="384"/>
      <c r="BM162" s="384"/>
      <c r="BN162" s="384"/>
      <c r="BO162" s="384"/>
      <c r="BP162" s="384"/>
      <c r="BQ162" s="24"/>
      <c r="BR162" s="24"/>
      <c r="BS162" s="24"/>
      <c r="BT162" s="24"/>
      <c r="BU162" s="24"/>
      <c r="BV162" s="24"/>
      <c r="BW162" s="24"/>
      <c r="BX162" s="24"/>
      <c r="BY162" s="384"/>
      <c r="BZ162" s="384"/>
      <c r="CA162" s="384"/>
      <c r="CB162" s="384"/>
      <c r="CC162" s="384"/>
      <c r="CD162" s="384"/>
      <c r="CE162" s="384"/>
      <c r="CF162" s="384"/>
      <c r="CG162" s="384"/>
      <c r="CH162" s="384"/>
    </row>
    <row r="163" spans="2:86" s="18" customFormat="1">
      <c r="B163" s="665" t="s">
        <v>339</v>
      </c>
      <c r="C163" s="49"/>
      <c r="D163" s="49"/>
      <c r="E163" s="49"/>
      <c r="F163" s="50"/>
      <c r="G163" s="50"/>
      <c r="H163" s="50"/>
      <c r="I163" s="49"/>
      <c r="J163" s="49"/>
      <c r="K163" s="49"/>
      <c r="L163" s="24"/>
      <c r="M163" s="24"/>
      <c r="N163" s="24"/>
      <c r="O163" s="24"/>
      <c r="P163" s="24"/>
      <c r="Q163" s="24"/>
      <c r="R163" s="24"/>
      <c r="S163" s="24"/>
      <c r="T163" s="24"/>
      <c r="U163" s="24"/>
      <c r="V163" s="24"/>
      <c r="W163" s="384"/>
      <c r="X163" s="384"/>
      <c r="Y163" s="384"/>
      <c r="Z163" s="384"/>
      <c r="AA163" s="384"/>
      <c r="AB163" s="384"/>
      <c r="AC163" s="384"/>
      <c r="AD163" s="384"/>
      <c r="AE163" s="384"/>
      <c r="AF163" s="384"/>
      <c r="AG163" s="24"/>
      <c r="AH163" s="24"/>
      <c r="AI163" s="24"/>
      <c r="AJ163" s="24"/>
      <c r="AK163" s="24"/>
      <c r="AL163" s="24"/>
      <c r="AM163" s="24"/>
      <c r="AN163" s="24"/>
      <c r="AO163" s="384"/>
      <c r="AP163" s="384"/>
      <c r="AQ163" s="384"/>
      <c r="AR163" s="384"/>
      <c r="AS163" s="384"/>
      <c r="AT163" s="384"/>
      <c r="AU163" s="384"/>
      <c r="AV163" s="384"/>
      <c r="AW163" s="384"/>
      <c r="AX163" s="384"/>
      <c r="AY163" s="24"/>
      <c r="AZ163" s="24"/>
      <c r="BA163" s="24"/>
      <c r="BB163" s="24"/>
      <c r="BC163" s="24"/>
      <c r="BD163" s="24"/>
      <c r="BE163" s="24"/>
      <c r="BF163" s="24"/>
      <c r="BG163" s="384"/>
      <c r="BH163" s="384"/>
      <c r="BI163" s="384"/>
      <c r="BJ163" s="384"/>
      <c r="BK163" s="384"/>
      <c r="BL163" s="384"/>
      <c r="BM163" s="384"/>
      <c r="BN163" s="384"/>
      <c r="BO163" s="384"/>
      <c r="BP163" s="384"/>
      <c r="BQ163" s="24"/>
      <c r="BR163" s="24"/>
      <c r="BS163" s="24"/>
      <c r="BT163" s="24"/>
      <c r="BU163" s="24"/>
      <c r="BV163" s="24"/>
      <c r="BW163" s="24"/>
      <c r="BX163" s="24"/>
      <c r="BY163" s="384"/>
      <c r="BZ163" s="384"/>
      <c r="CA163" s="384"/>
      <c r="CB163" s="384"/>
      <c r="CC163" s="384"/>
      <c r="CD163" s="384"/>
      <c r="CE163" s="384"/>
      <c r="CF163" s="384"/>
      <c r="CG163" s="384"/>
      <c r="CH163" s="384"/>
    </row>
    <row r="164" spans="2:86" ht="16.2">
      <c r="B164" s="927" t="s">
        <v>340</v>
      </c>
    </row>
    <row r="165" spans="2:86" ht="15.6">
      <c r="B165" s="14" t="s">
        <v>341</v>
      </c>
    </row>
  </sheetData>
  <mergeCells count="5">
    <mergeCell ref="E5:H5"/>
    <mergeCell ref="O5:AF5"/>
    <mergeCell ref="AG5:AX5"/>
    <mergeCell ref="AY5:BP5"/>
    <mergeCell ref="BQ5:CH5"/>
  </mergeCells>
  <phoneticPr fontId="207" type="noConversion"/>
  <dataValidations count="1">
    <dataValidation type="list" allowBlank="1" showInputMessage="1" showErrorMessage="1" sqref="F138 F130:F136 F141 F144 F151:F153 F156:F157" xr:uid="{3CE9EA39-A1E0-49DB-964A-36AE111955E6}">
      <formula1>Program_Type</formula1>
    </dataValidation>
  </dataValidations>
  <pageMargins left="0.7" right="0.7" top="0.75" bottom="0.75" header="0.3" footer="0.3"/>
  <pageSetup paperSize="17" scale="44" fitToWidth="2" fitToHeight="3" orientation="landscape" r:id="rId1"/>
  <colBreaks count="1" manualBreakCount="1">
    <brk id="22" max="171"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324C20B-C08C-4836-BEA5-B30022DE4D4E}">
          <x14:formula1>
            <xm:f>README!$K$8:$K$10</xm:f>
          </x14:formula1>
          <xm:sqref>F7:F129</xm:sqref>
        </x14:dataValidation>
        <x14:dataValidation type="list" allowBlank="1" showInputMessage="1" showErrorMessage="1" xr:uid="{104C0120-B8F4-4BCA-B4BA-6D48554AC962}">
          <x14:formula1>
            <xm:f>README!$J$8:$J$9</xm:f>
          </x14:formula1>
          <xm:sqref>E7:E129</xm:sqref>
        </x14:dataValidation>
        <x14:dataValidation type="list" allowBlank="1" showInputMessage="1" showErrorMessage="1" xr:uid="{553EAB0C-4DFA-411B-8C47-DF98150E9D20}">
          <x14:formula1>
            <xm:f>README!$L$8:$L$17</xm:f>
          </x14:formula1>
          <xm:sqref>G7:G129</xm:sqref>
        </x14:dataValidation>
        <x14:dataValidation type="list" allowBlank="1" showInputMessage="1" showErrorMessage="1" xr:uid="{3C9ED69C-6A71-4B4E-BBC9-A0659BFD5DFB}">
          <x14:formula1>
            <xm:f>README!$M$8:$M$11</xm:f>
          </x14:formula1>
          <xm:sqref>H7:H129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7BE7-38DA-411C-8CFE-3FC7E8863DDC}">
  <sheetPr codeName="Sheet8"/>
  <dimension ref="A1:AZ77"/>
  <sheetViews>
    <sheetView showGridLines="0" zoomScale="80" zoomScaleNormal="80" workbookViewId="0">
      <pane xSplit="4" ySplit="6" topLeftCell="AG40" activePane="bottomRight" state="frozen"/>
      <selection pane="topRight" activeCell="B1" sqref="B1"/>
      <selection pane="bottomLeft" activeCell="B1" sqref="B1"/>
      <selection pane="bottomRight" activeCell="AL58" sqref="AL58"/>
    </sheetView>
  </sheetViews>
  <sheetFormatPr defaultColWidth="8" defaultRowHeight="13.2"/>
  <cols>
    <col min="1" max="1" width="12.09765625" style="11" customWidth="1"/>
    <col min="2" max="3" width="13.09765625" style="14" customWidth="1"/>
    <col min="4" max="4" width="57" style="14" customWidth="1"/>
    <col min="5" max="5" width="17.09765625" style="12" hidden="1" customWidth="1"/>
    <col min="6" max="7" width="30.59765625" style="12" customWidth="1"/>
    <col min="8" max="8" width="25.59765625" style="14" customWidth="1"/>
    <col min="9" max="9" width="14.59765625" style="13" customWidth="1"/>
    <col min="10" max="19" width="14.59765625" style="383" customWidth="1"/>
    <col min="20" max="20" width="14.59765625" style="13" customWidth="1"/>
    <col min="21" max="30" width="14.59765625" style="383" customWidth="1"/>
    <col min="31" max="31" width="14.59765625" style="13" customWidth="1"/>
    <col min="32" max="41" width="14.59765625" style="383" customWidth="1"/>
    <col min="42" max="42" width="14.59765625" style="13" customWidth="1"/>
    <col min="43" max="52" width="14.59765625" style="383" customWidth="1"/>
    <col min="53" max="16384" width="8" style="11"/>
  </cols>
  <sheetData>
    <row r="1" spans="1:52" ht="15.6">
      <c r="A1" s="29" t="s">
        <v>96</v>
      </c>
      <c r="B1" s="476" t="str">
        <f>PA_NAME</f>
        <v>San Diego Gas &amp; Electric Co</v>
      </c>
      <c r="D1" s="22"/>
      <c r="E1" s="15"/>
      <c r="F1" s="15"/>
      <c r="G1" s="15"/>
      <c r="H1" s="22"/>
      <c r="I1" s="23"/>
      <c r="J1" s="371"/>
      <c r="K1" s="371"/>
      <c r="L1" s="371"/>
      <c r="M1" s="371"/>
      <c r="N1" s="371"/>
      <c r="O1" s="371"/>
      <c r="P1" s="371"/>
      <c r="Q1" s="371"/>
      <c r="R1" s="371"/>
      <c r="S1" s="371"/>
      <c r="T1" s="23"/>
      <c r="U1" s="371"/>
      <c r="V1" s="371"/>
      <c r="W1" s="371"/>
      <c r="X1" s="371"/>
      <c r="Y1" s="371"/>
      <c r="Z1" s="371"/>
      <c r="AA1" s="371"/>
      <c r="AB1" s="371"/>
      <c r="AC1" s="371"/>
      <c r="AD1" s="371"/>
      <c r="AE1" s="23"/>
      <c r="AF1" s="371"/>
      <c r="AG1" s="371"/>
      <c r="AH1" s="371"/>
      <c r="AI1" s="371"/>
      <c r="AJ1" s="371"/>
      <c r="AK1" s="371"/>
      <c r="AL1" s="371"/>
      <c r="AM1" s="371"/>
      <c r="AN1" s="371"/>
      <c r="AO1" s="371"/>
      <c r="AP1" s="23"/>
      <c r="AQ1" s="371"/>
      <c r="AR1" s="371"/>
      <c r="AS1" s="371"/>
      <c r="AT1" s="371"/>
      <c r="AU1" s="371"/>
      <c r="AV1" s="371"/>
      <c r="AW1" s="371"/>
      <c r="AX1" s="371"/>
      <c r="AY1" s="371"/>
      <c r="AZ1" s="371"/>
    </row>
    <row r="2" spans="1:52" ht="15.6">
      <c r="A2" s="29" t="s">
        <v>97</v>
      </c>
      <c r="B2" s="476" t="s">
        <v>342</v>
      </c>
      <c r="D2" s="22"/>
      <c r="E2" s="15"/>
      <c r="F2" s="15"/>
      <c r="G2" s="15"/>
      <c r="H2" s="22"/>
      <c r="I2" s="23"/>
      <c r="J2" s="371"/>
      <c r="K2" s="371"/>
      <c r="L2" s="371"/>
      <c r="M2" s="371"/>
      <c r="N2" s="371"/>
      <c r="O2" s="371"/>
      <c r="P2" s="371"/>
      <c r="Q2" s="371"/>
      <c r="R2" s="371"/>
      <c r="S2" s="371"/>
      <c r="T2" s="23"/>
      <c r="U2" s="371"/>
      <c r="V2" s="371"/>
      <c r="W2" s="371"/>
      <c r="X2" s="371"/>
      <c r="Y2" s="371"/>
      <c r="Z2" s="371"/>
      <c r="AA2" s="371"/>
      <c r="AB2" s="371"/>
      <c r="AC2" s="371"/>
      <c r="AD2" s="371"/>
      <c r="AE2" s="23"/>
      <c r="AF2" s="371"/>
      <c r="AG2" s="371"/>
      <c r="AH2" s="371"/>
      <c r="AI2" s="371"/>
      <c r="AJ2" s="371"/>
      <c r="AK2" s="371"/>
      <c r="AL2" s="371"/>
      <c r="AM2" s="371"/>
      <c r="AN2" s="371"/>
      <c r="AO2" s="371"/>
      <c r="AP2" s="23"/>
      <c r="AQ2" s="371"/>
      <c r="AR2" s="371"/>
      <c r="AS2" s="371"/>
      <c r="AT2" s="371"/>
      <c r="AU2" s="371"/>
      <c r="AV2" s="371"/>
      <c r="AW2" s="371"/>
      <c r="AX2" s="371"/>
      <c r="AY2" s="371"/>
      <c r="AZ2" s="371"/>
    </row>
    <row r="3" spans="1:52" ht="15.6">
      <c r="A3" s="258" t="s">
        <v>277</v>
      </c>
      <c r="B3" s="102"/>
      <c r="C3" s="102"/>
      <c r="D3" s="22"/>
      <c r="E3" s="15"/>
      <c r="F3" s="15"/>
      <c r="G3" s="15"/>
      <c r="H3" s="22"/>
      <c r="I3" s="136"/>
      <c r="J3" s="372"/>
      <c r="K3" s="372"/>
      <c r="L3" s="372"/>
      <c r="M3" s="372"/>
      <c r="N3" s="372"/>
      <c r="O3" s="372"/>
      <c r="P3" s="372"/>
      <c r="Q3" s="372"/>
      <c r="R3" s="372"/>
      <c r="S3" s="372"/>
      <c r="T3" s="136"/>
      <c r="U3" s="372"/>
      <c r="V3" s="372"/>
      <c r="W3" s="372"/>
      <c r="X3" s="372"/>
      <c r="Y3" s="372"/>
      <c r="Z3" s="372"/>
      <c r="AA3" s="372"/>
      <c r="AB3" s="372"/>
      <c r="AC3" s="372"/>
      <c r="AD3" s="372"/>
      <c r="AE3" s="136"/>
      <c r="AF3" s="372"/>
      <c r="AG3" s="372"/>
      <c r="AH3" s="372"/>
      <c r="AI3" s="372"/>
      <c r="AJ3" s="372"/>
      <c r="AK3" s="372"/>
      <c r="AL3" s="372"/>
      <c r="AM3" s="372"/>
      <c r="AN3" s="372"/>
      <c r="AO3" s="372"/>
      <c r="AP3" s="136"/>
      <c r="AQ3" s="372"/>
      <c r="AR3" s="372"/>
      <c r="AS3" s="372"/>
      <c r="AT3" s="372"/>
      <c r="AU3" s="372"/>
      <c r="AV3" s="372"/>
      <c r="AW3" s="372"/>
      <c r="AX3" s="372"/>
      <c r="AY3" s="372"/>
      <c r="AZ3" s="372"/>
    </row>
    <row r="4" spans="1:52" ht="16.2" thickBot="1">
      <c r="A4" s="21" t="s">
        <v>278</v>
      </c>
      <c r="C4" s="21"/>
      <c r="D4" s="20"/>
      <c r="E4" s="15"/>
      <c r="F4" s="15"/>
      <c r="G4" s="15"/>
      <c r="H4" s="20"/>
      <c r="I4" s="137"/>
      <c r="J4" s="373"/>
      <c r="K4" s="373"/>
      <c r="L4" s="373"/>
      <c r="M4" s="373"/>
      <c r="N4" s="373"/>
      <c r="O4" s="373"/>
      <c r="P4" s="373"/>
      <c r="Q4" s="373"/>
      <c r="R4" s="373"/>
      <c r="S4" s="373"/>
      <c r="T4" s="137"/>
      <c r="U4" s="373"/>
      <c r="V4" s="373"/>
      <c r="W4" s="373"/>
      <c r="X4" s="373"/>
      <c r="Y4" s="373"/>
      <c r="Z4" s="373"/>
      <c r="AA4" s="373"/>
      <c r="AB4" s="373"/>
      <c r="AC4" s="373"/>
      <c r="AD4" s="373"/>
      <c r="AE4" s="137"/>
      <c r="AF4" s="373"/>
      <c r="AG4" s="373"/>
      <c r="AH4" s="373"/>
      <c r="AI4" s="373"/>
      <c r="AJ4" s="373"/>
      <c r="AK4" s="373"/>
      <c r="AL4" s="373"/>
      <c r="AM4" s="373"/>
      <c r="AN4" s="373"/>
      <c r="AO4" s="373"/>
      <c r="AP4" s="137"/>
      <c r="AQ4" s="373"/>
      <c r="AR4" s="373"/>
      <c r="AS4" s="373"/>
      <c r="AT4" s="373"/>
      <c r="AU4" s="373"/>
      <c r="AV4" s="373"/>
      <c r="AW4" s="373"/>
      <c r="AX4" s="373"/>
      <c r="AY4" s="373"/>
      <c r="AZ4" s="373"/>
    </row>
    <row r="5" spans="1:52" s="18" customFormat="1" ht="16.350000000000001" customHeight="1" thickBot="1">
      <c r="B5" s="391"/>
      <c r="C5" s="391"/>
      <c r="D5" s="234"/>
      <c r="E5" s="1124"/>
      <c r="F5" s="1124"/>
      <c r="G5" s="808"/>
      <c r="H5" s="234"/>
      <c r="I5" s="1121">
        <v>2028</v>
      </c>
      <c r="J5" s="1122"/>
      <c r="K5" s="1122"/>
      <c r="L5" s="1122"/>
      <c r="M5" s="1122"/>
      <c r="N5" s="1122"/>
      <c r="O5" s="1122"/>
      <c r="P5" s="1122"/>
      <c r="Q5" s="1122"/>
      <c r="R5" s="1122"/>
      <c r="S5" s="1123"/>
      <c r="T5" s="1121">
        <v>2029</v>
      </c>
      <c r="U5" s="1122"/>
      <c r="V5" s="1122"/>
      <c r="W5" s="1122"/>
      <c r="X5" s="1122"/>
      <c r="Y5" s="1122"/>
      <c r="Z5" s="1122"/>
      <c r="AA5" s="1122"/>
      <c r="AB5" s="1122"/>
      <c r="AC5" s="1122"/>
      <c r="AD5" s="1123"/>
      <c r="AE5" s="1121">
        <v>2030</v>
      </c>
      <c r="AF5" s="1122"/>
      <c r="AG5" s="1122"/>
      <c r="AH5" s="1122"/>
      <c r="AI5" s="1122"/>
      <c r="AJ5" s="1122"/>
      <c r="AK5" s="1122"/>
      <c r="AL5" s="1122"/>
      <c r="AM5" s="1122"/>
      <c r="AN5" s="1122"/>
      <c r="AO5" s="1123"/>
      <c r="AP5" s="1121">
        <v>2031</v>
      </c>
      <c r="AQ5" s="1122"/>
      <c r="AR5" s="1122"/>
      <c r="AS5" s="1122"/>
      <c r="AT5" s="1122"/>
      <c r="AU5" s="1122"/>
      <c r="AV5" s="1122"/>
      <c r="AW5" s="1122"/>
      <c r="AX5" s="1122"/>
      <c r="AY5" s="1122"/>
      <c r="AZ5" s="1123"/>
    </row>
    <row r="6" spans="1:52" s="17" customFormat="1" ht="93.6" customHeight="1" thickBot="1">
      <c r="B6" s="444" t="s">
        <v>280</v>
      </c>
      <c r="C6" s="445" t="s">
        <v>281</v>
      </c>
      <c r="D6" s="446" t="s">
        <v>343</v>
      </c>
      <c r="E6" s="445" t="s">
        <v>283</v>
      </c>
      <c r="F6" s="445" t="s">
        <v>13</v>
      </c>
      <c r="G6" s="445" t="s">
        <v>308</v>
      </c>
      <c r="H6" s="445" t="s">
        <v>1801</v>
      </c>
      <c r="I6" s="447" t="s">
        <v>344</v>
      </c>
      <c r="J6" s="449" t="s">
        <v>295</v>
      </c>
      <c r="K6" s="449" t="s">
        <v>296</v>
      </c>
      <c r="L6" s="449" t="s">
        <v>297</v>
      </c>
      <c r="M6" s="449" t="s">
        <v>298</v>
      </c>
      <c r="N6" s="449" t="s">
        <v>299</v>
      </c>
      <c r="O6" s="449" t="s">
        <v>300</v>
      </c>
      <c r="P6" s="449" t="s">
        <v>301</v>
      </c>
      <c r="Q6" s="449" t="s">
        <v>302</v>
      </c>
      <c r="R6" s="449" t="s">
        <v>303</v>
      </c>
      <c r="S6" s="449" t="s">
        <v>304</v>
      </c>
      <c r="T6" s="447" t="s">
        <v>345</v>
      </c>
      <c r="U6" s="449" t="s">
        <v>295</v>
      </c>
      <c r="V6" s="449" t="s">
        <v>296</v>
      </c>
      <c r="W6" s="449" t="s">
        <v>297</v>
      </c>
      <c r="X6" s="449" t="s">
        <v>298</v>
      </c>
      <c r="Y6" s="449" t="s">
        <v>299</v>
      </c>
      <c r="Z6" s="449" t="s">
        <v>300</v>
      </c>
      <c r="AA6" s="449" t="s">
        <v>301</v>
      </c>
      <c r="AB6" s="449" t="s">
        <v>302</v>
      </c>
      <c r="AC6" s="449" t="s">
        <v>303</v>
      </c>
      <c r="AD6" s="449" t="s">
        <v>304</v>
      </c>
      <c r="AE6" s="447" t="s">
        <v>346</v>
      </c>
      <c r="AF6" s="449" t="s">
        <v>295</v>
      </c>
      <c r="AG6" s="449" t="s">
        <v>296</v>
      </c>
      <c r="AH6" s="449" t="s">
        <v>297</v>
      </c>
      <c r="AI6" s="449" t="s">
        <v>298</v>
      </c>
      <c r="AJ6" s="449" t="s">
        <v>299</v>
      </c>
      <c r="AK6" s="449" t="s">
        <v>300</v>
      </c>
      <c r="AL6" s="449" t="s">
        <v>301</v>
      </c>
      <c r="AM6" s="449" t="s">
        <v>302</v>
      </c>
      <c r="AN6" s="449" t="s">
        <v>303</v>
      </c>
      <c r="AO6" s="449" t="s">
        <v>304</v>
      </c>
      <c r="AP6" s="447" t="s">
        <v>347</v>
      </c>
      <c r="AQ6" s="449" t="s">
        <v>295</v>
      </c>
      <c r="AR6" s="449" t="s">
        <v>296</v>
      </c>
      <c r="AS6" s="449" t="s">
        <v>297</v>
      </c>
      <c r="AT6" s="449" t="s">
        <v>298</v>
      </c>
      <c r="AU6" s="449" t="s">
        <v>299</v>
      </c>
      <c r="AV6" s="449" t="s">
        <v>300</v>
      </c>
      <c r="AW6" s="449" t="s">
        <v>301</v>
      </c>
      <c r="AX6" s="449" t="s">
        <v>302</v>
      </c>
      <c r="AY6" s="449" t="s">
        <v>303</v>
      </c>
      <c r="AZ6" s="450" t="s">
        <v>304</v>
      </c>
    </row>
    <row r="7" spans="1:52" s="27" customFormat="1" ht="13.8" thickTop="1">
      <c r="B7" s="392"/>
      <c r="C7" s="279"/>
      <c r="D7" s="809" t="s">
        <v>17</v>
      </c>
      <c r="E7" s="810" t="s">
        <v>17</v>
      </c>
      <c r="F7" s="811" t="s">
        <v>18</v>
      </c>
      <c r="G7" s="811"/>
      <c r="H7" s="818"/>
      <c r="I7" s="440">
        <v>100</v>
      </c>
      <c r="J7" s="375">
        <v>101</v>
      </c>
      <c r="K7" s="375">
        <v>5000</v>
      </c>
      <c r="L7" s="375">
        <v>222</v>
      </c>
      <c r="M7" s="375"/>
      <c r="N7" s="375"/>
      <c r="O7" s="375">
        <v>100</v>
      </c>
      <c r="P7" s="375">
        <v>100</v>
      </c>
      <c r="Q7" s="375"/>
      <c r="R7" s="375"/>
      <c r="S7" s="393"/>
      <c r="T7" s="440">
        <v>100</v>
      </c>
      <c r="U7" s="375">
        <v>103</v>
      </c>
      <c r="V7" s="375">
        <v>7000</v>
      </c>
      <c r="W7" s="375">
        <v>333</v>
      </c>
      <c r="X7" s="375"/>
      <c r="Y7" s="375"/>
      <c r="Z7" s="375">
        <v>100</v>
      </c>
      <c r="AA7" s="375">
        <v>100</v>
      </c>
      <c r="AB7" s="375"/>
      <c r="AC7" s="375"/>
      <c r="AD7" s="393"/>
      <c r="AE7" s="440">
        <v>100</v>
      </c>
      <c r="AF7" s="375">
        <v>103</v>
      </c>
      <c r="AG7" s="375">
        <v>7000</v>
      </c>
      <c r="AH7" s="375">
        <v>333</v>
      </c>
      <c r="AI7" s="375"/>
      <c r="AJ7" s="375"/>
      <c r="AK7" s="375">
        <v>100</v>
      </c>
      <c r="AL7" s="375">
        <v>100</v>
      </c>
      <c r="AM7" s="375"/>
      <c r="AN7" s="375"/>
      <c r="AO7" s="393"/>
      <c r="AP7" s="440">
        <v>100</v>
      </c>
      <c r="AQ7" s="375">
        <v>103</v>
      </c>
      <c r="AR7" s="375">
        <v>7000</v>
      </c>
      <c r="AS7" s="375">
        <v>333</v>
      </c>
      <c r="AT7" s="375"/>
      <c r="AU7" s="375"/>
      <c r="AV7" s="375">
        <v>100</v>
      </c>
      <c r="AW7" s="375">
        <v>100</v>
      </c>
      <c r="AX7" s="375"/>
      <c r="AY7" s="375"/>
      <c r="AZ7" s="393"/>
    </row>
    <row r="8" spans="1:52" s="27" customFormat="1">
      <c r="B8" s="392"/>
      <c r="C8" s="279"/>
      <c r="D8" s="809" t="s">
        <v>22</v>
      </c>
      <c r="E8" s="810" t="s">
        <v>22</v>
      </c>
      <c r="F8" s="811" t="s">
        <v>18</v>
      </c>
      <c r="G8" s="811"/>
      <c r="H8" s="819"/>
      <c r="I8" s="441">
        <v>100</v>
      </c>
      <c r="J8" s="376">
        <v>101</v>
      </c>
      <c r="K8" s="376">
        <v>5000</v>
      </c>
      <c r="L8" s="376">
        <v>222</v>
      </c>
      <c r="M8" s="376"/>
      <c r="N8" s="376"/>
      <c r="O8" s="376">
        <v>100</v>
      </c>
      <c r="P8" s="376">
        <v>100</v>
      </c>
      <c r="Q8" s="376"/>
      <c r="R8" s="376"/>
      <c r="S8" s="394"/>
      <c r="T8" s="441">
        <v>100</v>
      </c>
      <c r="U8" s="376">
        <v>103</v>
      </c>
      <c r="V8" s="376">
        <v>7000</v>
      </c>
      <c r="W8" s="376">
        <v>333</v>
      </c>
      <c r="X8" s="376"/>
      <c r="Y8" s="376"/>
      <c r="Z8" s="376">
        <v>100</v>
      </c>
      <c r="AA8" s="376">
        <v>100</v>
      </c>
      <c r="AB8" s="376"/>
      <c r="AC8" s="376"/>
      <c r="AD8" s="394"/>
      <c r="AE8" s="441">
        <v>100</v>
      </c>
      <c r="AF8" s="376">
        <v>103</v>
      </c>
      <c r="AG8" s="376">
        <v>7000</v>
      </c>
      <c r="AH8" s="376">
        <v>333</v>
      </c>
      <c r="AI8" s="376"/>
      <c r="AJ8" s="376"/>
      <c r="AK8" s="376">
        <v>100</v>
      </c>
      <c r="AL8" s="376">
        <v>100</v>
      </c>
      <c r="AM8" s="376"/>
      <c r="AN8" s="376"/>
      <c r="AO8" s="394"/>
      <c r="AP8" s="441">
        <v>100</v>
      </c>
      <c r="AQ8" s="376">
        <v>103</v>
      </c>
      <c r="AR8" s="376">
        <v>7000</v>
      </c>
      <c r="AS8" s="376">
        <v>333</v>
      </c>
      <c r="AT8" s="376"/>
      <c r="AU8" s="376"/>
      <c r="AV8" s="376">
        <v>100</v>
      </c>
      <c r="AW8" s="376">
        <v>100</v>
      </c>
      <c r="AX8" s="376"/>
      <c r="AY8" s="376"/>
      <c r="AZ8" s="394"/>
    </row>
    <row r="9" spans="1:52" s="27" customFormat="1">
      <c r="B9" s="395"/>
      <c r="C9" s="286"/>
      <c r="D9" s="812" t="s">
        <v>25</v>
      </c>
      <c r="E9" s="810" t="s">
        <v>25</v>
      </c>
      <c r="F9" s="811" t="s">
        <v>18</v>
      </c>
      <c r="G9" s="811"/>
      <c r="H9" s="818">
        <v>0.03</v>
      </c>
      <c r="I9" s="442">
        <v>100</v>
      </c>
      <c r="J9" s="375">
        <v>101</v>
      </c>
      <c r="K9" s="375">
        <v>5000</v>
      </c>
      <c r="L9" s="375">
        <v>222</v>
      </c>
      <c r="M9" s="375"/>
      <c r="N9" s="375"/>
      <c r="O9" s="375">
        <v>100</v>
      </c>
      <c r="P9" s="375">
        <v>100</v>
      </c>
      <c r="Q9" s="375"/>
      <c r="R9" s="375"/>
      <c r="S9" s="393"/>
      <c r="T9" s="440">
        <v>100</v>
      </c>
      <c r="U9" s="375">
        <v>103</v>
      </c>
      <c r="V9" s="375">
        <v>7000</v>
      </c>
      <c r="W9" s="375">
        <v>333</v>
      </c>
      <c r="X9" s="375"/>
      <c r="Y9" s="375"/>
      <c r="Z9" s="375">
        <v>100</v>
      </c>
      <c r="AA9" s="375">
        <v>100</v>
      </c>
      <c r="AB9" s="375"/>
      <c r="AC9" s="375"/>
      <c r="AD9" s="393"/>
      <c r="AE9" s="440">
        <v>100</v>
      </c>
      <c r="AF9" s="375">
        <v>103</v>
      </c>
      <c r="AG9" s="375">
        <v>7000</v>
      </c>
      <c r="AH9" s="375">
        <v>333</v>
      </c>
      <c r="AI9" s="375"/>
      <c r="AJ9" s="375"/>
      <c r="AK9" s="375">
        <v>100</v>
      </c>
      <c r="AL9" s="375">
        <v>100</v>
      </c>
      <c r="AM9" s="375"/>
      <c r="AN9" s="375"/>
      <c r="AO9" s="393"/>
      <c r="AP9" s="440">
        <v>100</v>
      </c>
      <c r="AQ9" s="375">
        <v>103</v>
      </c>
      <c r="AR9" s="375">
        <v>7000</v>
      </c>
      <c r="AS9" s="375">
        <v>333</v>
      </c>
      <c r="AT9" s="375"/>
      <c r="AU9" s="375"/>
      <c r="AV9" s="375">
        <v>100</v>
      </c>
      <c r="AW9" s="375">
        <v>100</v>
      </c>
      <c r="AX9" s="375"/>
      <c r="AY9" s="375"/>
      <c r="AZ9" s="393"/>
    </row>
    <row r="10" spans="1:52" s="27" customFormat="1">
      <c r="B10" s="395"/>
      <c r="C10" s="286"/>
      <c r="D10" s="813" t="s">
        <v>27</v>
      </c>
      <c r="E10" s="810" t="s">
        <v>27</v>
      </c>
      <c r="F10" s="811" t="s">
        <v>18</v>
      </c>
      <c r="G10" s="811"/>
      <c r="H10" s="820"/>
      <c r="I10" s="442">
        <v>250</v>
      </c>
      <c r="J10" s="375">
        <v>251</v>
      </c>
      <c r="K10" s="375">
        <v>25000</v>
      </c>
      <c r="L10" s="375">
        <v>222</v>
      </c>
      <c r="M10" s="375"/>
      <c r="N10" s="375"/>
      <c r="O10" s="375">
        <v>250</v>
      </c>
      <c r="P10" s="375">
        <v>250</v>
      </c>
      <c r="Q10" s="375"/>
      <c r="R10" s="375"/>
      <c r="S10" s="393"/>
      <c r="T10" s="440">
        <v>250</v>
      </c>
      <c r="U10" s="375">
        <v>253</v>
      </c>
      <c r="V10" s="375">
        <v>37000</v>
      </c>
      <c r="W10" s="375">
        <v>333</v>
      </c>
      <c r="X10" s="375"/>
      <c r="Y10" s="375"/>
      <c r="Z10" s="375">
        <v>250</v>
      </c>
      <c r="AA10" s="375">
        <v>250</v>
      </c>
      <c r="AB10" s="375"/>
      <c r="AC10" s="375"/>
      <c r="AD10" s="393"/>
      <c r="AE10" s="440">
        <v>250</v>
      </c>
      <c r="AF10" s="375">
        <v>253</v>
      </c>
      <c r="AG10" s="375">
        <v>37000</v>
      </c>
      <c r="AH10" s="375">
        <v>333</v>
      </c>
      <c r="AI10" s="375"/>
      <c r="AJ10" s="375"/>
      <c r="AK10" s="375">
        <v>250</v>
      </c>
      <c r="AL10" s="375">
        <v>250</v>
      </c>
      <c r="AM10" s="375"/>
      <c r="AN10" s="375"/>
      <c r="AO10" s="393"/>
      <c r="AP10" s="440">
        <v>250</v>
      </c>
      <c r="AQ10" s="375">
        <v>253</v>
      </c>
      <c r="AR10" s="375">
        <v>37000</v>
      </c>
      <c r="AS10" s="375">
        <v>333</v>
      </c>
      <c r="AT10" s="375"/>
      <c r="AU10" s="375"/>
      <c r="AV10" s="375">
        <v>250</v>
      </c>
      <c r="AW10" s="375">
        <v>250</v>
      </c>
      <c r="AX10" s="375"/>
      <c r="AY10" s="375"/>
      <c r="AZ10" s="393"/>
    </row>
    <row r="11" spans="1:52" s="27" customFormat="1">
      <c r="B11" s="395"/>
      <c r="C11" s="286"/>
      <c r="D11" s="813" t="s">
        <v>29</v>
      </c>
      <c r="E11" s="810" t="s">
        <v>29</v>
      </c>
      <c r="F11" s="811" t="s">
        <v>18</v>
      </c>
      <c r="G11" s="811"/>
      <c r="H11" s="818">
        <v>4.2000000000000003E-2</v>
      </c>
      <c r="I11" s="442">
        <v>100</v>
      </c>
      <c r="J11" s="375">
        <v>101</v>
      </c>
      <c r="K11" s="375">
        <v>5000</v>
      </c>
      <c r="L11" s="375">
        <v>222</v>
      </c>
      <c r="M11" s="375"/>
      <c r="N11" s="375"/>
      <c r="O11" s="375">
        <v>100</v>
      </c>
      <c r="P11" s="375">
        <v>100</v>
      </c>
      <c r="Q11" s="375"/>
      <c r="R11" s="375"/>
      <c r="S11" s="393"/>
      <c r="T11" s="440">
        <v>100</v>
      </c>
      <c r="U11" s="375">
        <v>103</v>
      </c>
      <c r="V11" s="375">
        <v>7000</v>
      </c>
      <c r="W11" s="375">
        <v>333</v>
      </c>
      <c r="X11" s="375"/>
      <c r="Y11" s="375"/>
      <c r="Z11" s="375">
        <v>100</v>
      </c>
      <c r="AA11" s="375">
        <v>100</v>
      </c>
      <c r="AB11" s="375"/>
      <c r="AC11" s="375"/>
      <c r="AD11" s="393"/>
      <c r="AE11" s="440">
        <v>100</v>
      </c>
      <c r="AF11" s="375">
        <v>103</v>
      </c>
      <c r="AG11" s="375">
        <v>7000</v>
      </c>
      <c r="AH11" s="375">
        <v>333</v>
      </c>
      <c r="AI11" s="375"/>
      <c r="AJ11" s="375"/>
      <c r="AK11" s="375">
        <v>100</v>
      </c>
      <c r="AL11" s="375">
        <v>100</v>
      </c>
      <c r="AM11" s="375"/>
      <c r="AN11" s="375"/>
      <c r="AO11" s="393"/>
      <c r="AP11" s="440">
        <v>100</v>
      </c>
      <c r="AQ11" s="375">
        <v>103</v>
      </c>
      <c r="AR11" s="375">
        <v>7000</v>
      </c>
      <c r="AS11" s="375">
        <v>333</v>
      </c>
      <c r="AT11" s="375"/>
      <c r="AU11" s="375"/>
      <c r="AV11" s="375">
        <v>100</v>
      </c>
      <c r="AW11" s="375">
        <v>100</v>
      </c>
      <c r="AX11" s="375"/>
      <c r="AY11" s="375"/>
      <c r="AZ11" s="393"/>
    </row>
    <row r="12" spans="1:52" s="27" customFormat="1">
      <c r="B12" s="395"/>
      <c r="C12" s="286"/>
      <c r="D12" s="813" t="s">
        <v>30</v>
      </c>
      <c r="E12" s="810" t="s">
        <v>30</v>
      </c>
      <c r="F12" s="811" t="s">
        <v>18</v>
      </c>
      <c r="G12" s="811"/>
      <c r="H12" s="820"/>
      <c r="I12" s="440">
        <v>707</v>
      </c>
      <c r="J12" s="375"/>
      <c r="K12" s="375"/>
      <c r="L12" s="375"/>
      <c r="M12" s="375"/>
      <c r="N12" s="375"/>
      <c r="O12" s="375"/>
      <c r="P12" s="375"/>
      <c r="Q12" s="375"/>
      <c r="R12" s="375"/>
      <c r="S12" s="393"/>
      <c r="T12" s="440">
        <v>444</v>
      </c>
      <c r="U12" s="375"/>
      <c r="V12" s="375"/>
      <c r="W12" s="375"/>
      <c r="X12" s="375"/>
      <c r="Y12" s="375"/>
      <c r="Z12" s="375"/>
      <c r="AA12" s="375"/>
      <c r="AB12" s="375"/>
      <c r="AC12" s="375"/>
      <c r="AD12" s="393"/>
      <c r="AE12" s="440">
        <v>555</v>
      </c>
      <c r="AF12" s="375"/>
      <c r="AG12" s="375"/>
      <c r="AH12" s="375"/>
      <c r="AI12" s="375"/>
      <c r="AJ12" s="375"/>
      <c r="AK12" s="375"/>
      <c r="AL12" s="375"/>
      <c r="AM12" s="375"/>
      <c r="AN12" s="375"/>
      <c r="AO12" s="393"/>
      <c r="AP12" s="440">
        <v>6666</v>
      </c>
      <c r="AQ12" s="375"/>
      <c r="AR12" s="375"/>
      <c r="AS12" s="375"/>
      <c r="AT12" s="375"/>
      <c r="AU12" s="375"/>
      <c r="AV12" s="375"/>
      <c r="AW12" s="375"/>
      <c r="AX12" s="375"/>
      <c r="AY12" s="375"/>
      <c r="AZ12" s="393"/>
    </row>
    <row r="13" spans="1:52" s="27" customFormat="1">
      <c r="B13" s="395"/>
      <c r="C13" s="286"/>
      <c r="D13" s="813" t="s">
        <v>32</v>
      </c>
      <c r="E13" s="810" t="s">
        <v>32</v>
      </c>
      <c r="F13" s="811" t="s">
        <v>18</v>
      </c>
      <c r="G13" s="811"/>
      <c r="H13" s="820"/>
      <c r="I13" s="440">
        <v>909</v>
      </c>
      <c r="J13" s="375"/>
      <c r="K13" s="375"/>
      <c r="L13" s="375"/>
      <c r="M13" s="375"/>
      <c r="N13" s="375"/>
      <c r="O13" s="375"/>
      <c r="P13" s="375"/>
      <c r="Q13" s="375"/>
      <c r="R13" s="375"/>
      <c r="S13" s="393"/>
      <c r="T13" s="440"/>
      <c r="U13" s="375"/>
      <c r="V13" s="375"/>
      <c r="W13" s="375"/>
      <c r="X13" s="375"/>
      <c r="Y13" s="375"/>
      <c r="Z13" s="375"/>
      <c r="AA13" s="375"/>
      <c r="AB13" s="375"/>
      <c r="AC13" s="375"/>
      <c r="AD13" s="393"/>
      <c r="AE13" s="440"/>
      <c r="AF13" s="375"/>
      <c r="AG13" s="375"/>
      <c r="AH13" s="375"/>
      <c r="AI13" s="375"/>
      <c r="AJ13" s="375"/>
      <c r="AK13" s="375"/>
      <c r="AL13" s="375"/>
      <c r="AM13" s="375"/>
      <c r="AN13" s="375"/>
      <c r="AO13" s="393"/>
      <c r="AP13" s="440"/>
      <c r="AQ13" s="375"/>
      <c r="AR13" s="375"/>
      <c r="AS13" s="375"/>
      <c r="AT13" s="375"/>
      <c r="AU13" s="375"/>
      <c r="AV13" s="375"/>
      <c r="AW13" s="375"/>
      <c r="AX13" s="375"/>
      <c r="AY13" s="375"/>
      <c r="AZ13" s="393"/>
    </row>
    <row r="14" spans="1:52" s="27" customFormat="1">
      <c r="B14" s="395"/>
      <c r="C14" s="286"/>
      <c r="D14" s="813" t="s">
        <v>34</v>
      </c>
      <c r="E14" s="810" t="s">
        <v>34</v>
      </c>
      <c r="F14" s="811" t="s">
        <v>18</v>
      </c>
      <c r="G14" s="811"/>
      <c r="H14" s="820"/>
      <c r="I14" s="440"/>
      <c r="J14" s="375"/>
      <c r="K14" s="375"/>
      <c r="L14" s="375"/>
      <c r="M14" s="375"/>
      <c r="N14" s="375"/>
      <c r="O14" s="375"/>
      <c r="P14" s="375"/>
      <c r="Q14" s="375"/>
      <c r="R14" s="375"/>
      <c r="S14" s="393"/>
      <c r="T14" s="440"/>
      <c r="U14" s="375"/>
      <c r="V14" s="375"/>
      <c r="W14" s="375"/>
      <c r="X14" s="375"/>
      <c r="Y14" s="375"/>
      <c r="Z14" s="375"/>
      <c r="AA14" s="375"/>
      <c r="AB14" s="375"/>
      <c r="AC14" s="375"/>
      <c r="AD14" s="393"/>
      <c r="AE14" s="440"/>
      <c r="AF14" s="375"/>
      <c r="AG14" s="375"/>
      <c r="AH14" s="375"/>
      <c r="AI14" s="375"/>
      <c r="AJ14" s="375"/>
      <c r="AK14" s="375"/>
      <c r="AL14" s="375"/>
      <c r="AM14" s="375"/>
      <c r="AN14" s="375"/>
      <c r="AO14" s="393"/>
      <c r="AP14" s="440"/>
      <c r="AQ14" s="375"/>
      <c r="AR14" s="375"/>
      <c r="AS14" s="375"/>
      <c r="AT14" s="375"/>
      <c r="AU14" s="375"/>
      <c r="AV14" s="375"/>
      <c r="AW14" s="375"/>
      <c r="AX14" s="375"/>
      <c r="AY14" s="375"/>
      <c r="AZ14" s="393"/>
    </row>
    <row r="15" spans="1:52" s="27" customFormat="1">
      <c r="B15" s="395"/>
      <c r="C15" s="286"/>
      <c r="D15" s="813" t="s">
        <v>36</v>
      </c>
      <c r="E15" s="810" t="s">
        <v>36</v>
      </c>
      <c r="F15" s="811" t="s">
        <v>18</v>
      </c>
      <c r="G15" s="811"/>
      <c r="H15" s="820"/>
      <c r="I15" s="440"/>
      <c r="J15" s="375"/>
      <c r="K15" s="375"/>
      <c r="L15" s="375"/>
      <c r="M15" s="375"/>
      <c r="N15" s="375"/>
      <c r="O15" s="375"/>
      <c r="P15" s="375"/>
      <c r="Q15" s="375"/>
      <c r="R15" s="375"/>
      <c r="S15" s="393"/>
      <c r="T15" s="440"/>
      <c r="U15" s="375"/>
      <c r="V15" s="375"/>
      <c r="W15" s="375"/>
      <c r="X15" s="375"/>
      <c r="Y15" s="375"/>
      <c r="Z15" s="375"/>
      <c r="AA15" s="375"/>
      <c r="AB15" s="375"/>
      <c r="AC15" s="375"/>
      <c r="AD15" s="393"/>
      <c r="AE15" s="440"/>
      <c r="AF15" s="375"/>
      <c r="AG15" s="375"/>
      <c r="AH15" s="375"/>
      <c r="AI15" s="375"/>
      <c r="AJ15" s="375"/>
      <c r="AK15" s="375"/>
      <c r="AL15" s="375"/>
      <c r="AM15" s="375"/>
      <c r="AN15" s="375"/>
      <c r="AO15" s="393"/>
      <c r="AP15" s="440"/>
      <c r="AQ15" s="375"/>
      <c r="AR15" s="375"/>
      <c r="AS15" s="375"/>
      <c r="AT15" s="375"/>
      <c r="AU15" s="375"/>
      <c r="AV15" s="375"/>
      <c r="AW15" s="375"/>
      <c r="AX15" s="375"/>
      <c r="AY15" s="375"/>
      <c r="AZ15" s="393"/>
    </row>
    <row r="16" spans="1:52" s="27" customFormat="1">
      <c r="B16" s="395"/>
      <c r="C16" s="286"/>
      <c r="D16" s="815"/>
      <c r="E16" s="816"/>
      <c r="F16" s="817"/>
      <c r="G16" s="817"/>
      <c r="H16" s="821"/>
      <c r="I16" s="822"/>
      <c r="J16" s="509"/>
      <c r="K16" s="509"/>
      <c r="L16" s="509"/>
      <c r="M16" s="509"/>
      <c r="N16" s="509"/>
      <c r="O16" s="509"/>
      <c r="P16" s="509"/>
      <c r="Q16" s="509"/>
      <c r="R16" s="509"/>
      <c r="S16" s="512"/>
      <c r="T16" s="822"/>
      <c r="U16" s="509"/>
      <c r="V16" s="509"/>
      <c r="W16" s="509"/>
      <c r="X16" s="509"/>
      <c r="Y16" s="509"/>
      <c r="Z16" s="509"/>
      <c r="AA16" s="509"/>
      <c r="AB16" s="509"/>
      <c r="AC16" s="509"/>
      <c r="AD16" s="512"/>
      <c r="AE16" s="822"/>
      <c r="AF16" s="509"/>
      <c r="AG16" s="509"/>
      <c r="AH16" s="509"/>
      <c r="AI16" s="509"/>
      <c r="AJ16" s="509"/>
      <c r="AK16" s="509"/>
      <c r="AL16" s="509"/>
      <c r="AM16" s="509"/>
      <c r="AN16" s="509"/>
      <c r="AO16" s="512"/>
      <c r="AP16" s="822"/>
      <c r="AQ16" s="509"/>
      <c r="AR16" s="509"/>
      <c r="AS16" s="509"/>
      <c r="AT16" s="509"/>
      <c r="AU16" s="509"/>
      <c r="AV16" s="509"/>
      <c r="AW16" s="509"/>
      <c r="AX16" s="509"/>
      <c r="AY16" s="509"/>
      <c r="AZ16" s="512"/>
    </row>
    <row r="17" spans="2:52" s="27" customFormat="1">
      <c r="B17" s="395"/>
      <c r="C17" s="286"/>
      <c r="D17" s="813" t="s">
        <v>17</v>
      </c>
      <c r="E17" s="810" t="s">
        <v>17</v>
      </c>
      <c r="F17" s="811" t="s">
        <v>23</v>
      </c>
      <c r="G17" s="811"/>
      <c r="H17" s="820"/>
      <c r="I17" s="440"/>
      <c r="J17" s="375"/>
      <c r="K17" s="375"/>
      <c r="L17" s="375"/>
      <c r="M17" s="375"/>
      <c r="N17" s="375"/>
      <c r="O17" s="375"/>
      <c r="P17" s="375"/>
      <c r="Q17" s="375"/>
      <c r="R17" s="375"/>
      <c r="S17" s="393"/>
      <c r="T17" s="440"/>
      <c r="U17" s="375"/>
      <c r="V17" s="375"/>
      <c r="W17" s="375"/>
      <c r="X17" s="375"/>
      <c r="Y17" s="375"/>
      <c r="Z17" s="375"/>
      <c r="AA17" s="375"/>
      <c r="AB17" s="375"/>
      <c r="AC17" s="375"/>
      <c r="AD17" s="393"/>
      <c r="AE17" s="440"/>
      <c r="AF17" s="375"/>
      <c r="AG17" s="375"/>
      <c r="AH17" s="375"/>
      <c r="AI17" s="375"/>
      <c r="AJ17" s="375"/>
      <c r="AK17" s="375"/>
      <c r="AL17" s="375"/>
      <c r="AM17" s="375"/>
      <c r="AN17" s="375"/>
      <c r="AO17" s="393"/>
      <c r="AP17" s="440"/>
      <c r="AQ17" s="375"/>
      <c r="AR17" s="375"/>
      <c r="AS17" s="375"/>
      <c r="AT17" s="375"/>
      <c r="AU17" s="375"/>
      <c r="AV17" s="375"/>
      <c r="AW17" s="375"/>
      <c r="AX17" s="375"/>
      <c r="AY17" s="375"/>
      <c r="AZ17" s="393"/>
    </row>
    <row r="18" spans="2:52" s="27" customFormat="1">
      <c r="B18" s="395"/>
      <c r="C18" s="286"/>
      <c r="D18" s="813" t="s">
        <v>22</v>
      </c>
      <c r="E18" s="810" t="s">
        <v>22</v>
      </c>
      <c r="F18" s="811" t="s">
        <v>23</v>
      </c>
      <c r="G18" s="811"/>
      <c r="H18" s="820"/>
      <c r="I18" s="440"/>
      <c r="J18" s="375"/>
      <c r="K18" s="375"/>
      <c r="L18" s="375"/>
      <c r="M18" s="375"/>
      <c r="N18" s="375"/>
      <c r="O18" s="375"/>
      <c r="P18" s="375"/>
      <c r="Q18" s="375"/>
      <c r="R18" s="375"/>
      <c r="S18" s="393"/>
      <c r="T18" s="440"/>
      <c r="U18" s="375"/>
      <c r="V18" s="375"/>
      <c r="W18" s="375"/>
      <c r="X18" s="375"/>
      <c r="Y18" s="375"/>
      <c r="Z18" s="375"/>
      <c r="AA18" s="375"/>
      <c r="AB18" s="375"/>
      <c r="AC18" s="375"/>
      <c r="AD18" s="393"/>
      <c r="AE18" s="440"/>
      <c r="AF18" s="375"/>
      <c r="AG18" s="375"/>
      <c r="AH18" s="375"/>
      <c r="AI18" s="375"/>
      <c r="AJ18" s="375"/>
      <c r="AK18" s="375"/>
      <c r="AL18" s="375"/>
      <c r="AM18" s="375"/>
      <c r="AN18" s="375"/>
      <c r="AO18" s="393"/>
      <c r="AP18" s="440"/>
      <c r="AQ18" s="375"/>
      <c r="AR18" s="375"/>
      <c r="AS18" s="375"/>
      <c r="AT18" s="375"/>
      <c r="AU18" s="375"/>
      <c r="AV18" s="375"/>
      <c r="AW18" s="375"/>
      <c r="AX18" s="375"/>
      <c r="AY18" s="375"/>
      <c r="AZ18" s="393"/>
    </row>
    <row r="19" spans="2:52" s="27" customFormat="1">
      <c r="B19" s="395"/>
      <c r="C19" s="286"/>
      <c r="D19" s="812" t="s">
        <v>25</v>
      </c>
      <c r="E19" s="810" t="s">
        <v>25</v>
      </c>
      <c r="F19" s="811" t="s">
        <v>23</v>
      </c>
      <c r="G19" s="811"/>
      <c r="H19" s="818"/>
      <c r="I19" s="440"/>
      <c r="J19" s="375"/>
      <c r="K19" s="375"/>
      <c r="L19" s="375"/>
      <c r="M19" s="375"/>
      <c r="N19" s="375"/>
      <c r="O19" s="375"/>
      <c r="P19" s="375"/>
      <c r="Q19" s="375"/>
      <c r="R19" s="375"/>
      <c r="S19" s="393"/>
      <c r="T19" s="440"/>
      <c r="U19" s="375"/>
      <c r="V19" s="375"/>
      <c r="W19" s="375"/>
      <c r="X19" s="375"/>
      <c r="Y19" s="375"/>
      <c r="Z19" s="375"/>
      <c r="AA19" s="375"/>
      <c r="AB19" s="375"/>
      <c r="AC19" s="375"/>
      <c r="AD19" s="393"/>
      <c r="AE19" s="440"/>
      <c r="AF19" s="375"/>
      <c r="AG19" s="375"/>
      <c r="AH19" s="375"/>
      <c r="AI19" s="375"/>
      <c r="AJ19" s="375"/>
      <c r="AK19" s="375"/>
      <c r="AL19" s="375"/>
      <c r="AM19" s="375"/>
      <c r="AN19" s="375"/>
      <c r="AO19" s="393"/>
      <c r="AP19" s="440"/>
      <c r="AQ19" s="375"/>
      <c r="AR19" s="375"/>
      <c r="AS19" s="375"/>
      <c r="AT19" s="375"/>
      <c r="AU19" s="375"/>
      <c r="AV19" s="375"/>
      <c r="AW19" s="375"/>
      <c r="AX19" s="375"/>
      <c r="AY19" s="375"/>
      <c r="AZ19" s="393"/>
    </row>
    <row r="20" spans="2:52" s="27" customFormat="1">
      <c r="B20" s="395"/>
      <c r="C20" s="279"/>
      <c r="D20" s="809" t="s">
        <v>27</v>
      </c>
      <c r="E20" s="810" t="s">
        <v>27</v>
      </c>
      <c r="F20" s="811" t="s">
        <v>23</v>
      </c>
      <c r="G20" s="811"/>
      <c r="H20" s="819"/>
      <c r="I20" s="441"/>
      <c r="J20" s="376"/>
      <c r="K20" s="376"/>
      <c r="L20" s="376"/>
      <c r="M20" s="376"/>
      <c r="N20" s="376"/>
      <c r="O20" s="376"/>
      <c r="P20" s="376"/>
      <c r="Q20" s="376"/>
      <c r="R20" s="376"/>
      <c r="S20" s="394"/>
      <c r="T20" s="441"/>
      <c r="U20" s="376"/>
      <c r="V20" s="376"/>
      <c r="W20" s="376"/>
      <c r="X20" s="376"/>
      <c r="Y20" s="376"/>
      <c r="Z20" s="376"/>
      <c r="AA20" s="376"/>
      <c r="AB20" s="376"/>
      <c r="AC20" s="376"/>
      <c r="AD20" s="394"/>
      <c r="AE20" s="441"/>
      <c r="AF20" s="376"/>
      <c r="AG20" s="376"/>
      <c r="AH20" s="376"/>
      <c r="AI20" s="376"/>
      <c r="AJ20" s="376"/>
      <c r="AK20" s="376"/>
      <c r="AL20" s="376"/>
      <c r="AM20" s="376"/>
      <c r="AN20" s="376"/>
      <c r="AO20" s="394"/>
      <c r="AP20" s="441"/>
      <c r="AQ20" s="376"/>
      <c r="AR20" s="376"/>
      <c r="AS20" s="376"/>
      <c r="AT20" s="376"/>
      <c r="AU20" s="376"/>
      <c r="AV20" s="376"/>
      <c r="AW20" s="376"/>
      <c r="AX20" s="376"/>
      <c r="AY20" s="376"/>
      <c r="AZ20" s="394"/>
    </row>
    <row r="21" spans="2:52" s="27" customFormat="1">
      <c r="B21" s="392"/>
      <c r="C21" s="279"/>
      <c r="D21" s="809" t="s">
        <v>29</v>
      </c>
      <c r="E21" s="810" t="s">
        <v>29</v>
      </c>
      <c r="F21" s="811" t="s">
        <v>23</v>
      </c>
      <c r="G21" s="811"/>
      <c r="H21" s="819"/>
      <c r="I21" s="441">
        <v>111</v>
      </c>
      <c r="J21" s="376"/>
      <c r="K21" s="376"/>
      <c r="L21" s="376"/>
      <c r="M21" s="376"/>
      <c r="N21" s="376"/>
      <c r="O21" s="376"/>
      <c r="P21" s="376"/>
      <c r="Q21" s="376"/>
      <c r="R21" s="376"/>
      <c r="S21" s="394"/>
      <c r="T21" s="441">
        <v>222</v>
      </c>
      <c r="U21" s="376"/>
      <c r="V21" s="376"/>
      <c r="W21" s="376"/>
      <c r="X21" s="376"/>
      <c r="Y21" s="376"/>
      <c r="Z21" s="376"/>
      <c r="AA21" s="376"/>
      <c r="AB21" s="376"/>
      <c r="AC21" s="376"/>
      <c r="AD21" s="394"/>
      <c r="AE21" s="441">
        <v>333</v>
      </c>
      <c r="AF21" s="376"/>
      <c r="AG21" s="376"/>
      <c r="AH21" s="376"/>
      <c r="AI21" s="376"/>
      <c r="AJ21" s="376"/>
      <c r="AK21" s="376"/>
      <c r="AL21" s="376"/>
      <c r="AM21" s="376"/>
      <c r="AN21" s="376"/>
      <c r="AO21" s="394"/>
      <c r="AP21" s="441">
        <v>444</v>
      </c>
      <c r="AQ21" s="376"/>
      <c r="AR21" s="376"/>
      <c r="AS21" s="376"/>
      <c r="AT21" s="376"/>
      <c r="AU21" s="376"/>
      <c r="AV21" s="376"/>
      <c r="AW21" s="376"/>
      <c r="AX21" s="376"/>
      <c r="AY21" s="376"/>
      <c r="AZ21" s="394"/>
    </row>
    <row r="22" spans="2:52" s="27" customFormat="1">
      <c r="B22" s="395"/>
      <c r="C22" s="286"/>
      <c r="D22" s="812" t="s">
        <v>30</v>
      </c>
      <c r="E22" s="810" t="s">
        <v>30</v>
      </c>
      <c r="F22" s="811" t="s">
        <v>23</v>
      </c>
      <c r="G22" s="811"/>
      <c r="H22" s="818"/>
      <c r="I22" s="440"/>
      <c r="J22" s="375"/>
      <c r="K22" s="375"/>
      <c r="L22" s="375"/>
      <c r="M22" s="375"/>
      <c r="N22" s="375"/>
      <c r="O22" s="375"/>
      <c r="P22" s="375"/>
      <c r="Q22" s="375"/>
      <c r="R22" s="375"/>
      <c r="S22" s="393"/>
      <c r="T22" s="440"/>
      <c r="U22" s="375"/>
      <c r="V22" s="375"/>
      <c r="W22" s="375"/>
      <c r="X22" s="375"/>
      <c r="Y22" s="375"/>
      <c r="Z22" s="375"/>
      <c r="AA22" s="375"/>
      <c r="AB22" s="375"/>
      <c r="AC22" s="375"/>
      <c r="AD22" s="393"/>
      <c r="AE22" s="440"/>
      <c r="AF22" s="375"/>
      <c r="AG22" s="375"/>
      <c r="AH22" s="375"/>
      <c r="AI22" s="375"/>
      <c r="AJ22" s="375"/>
      <c r="AK22" s="375"/>
      <c r="AL22" s="375"/>
      <c r="AM22" s="375"/>
      <c r="AN22" s="375"/>
      <c r="AO22" s="393"/>
      <c r="AP22" s="440"/>
      <c r="AQ22" s="375"/>
      <c r="AR22" s="375"/>
      <c r="AS22" s="375"/>
      <c r="AT22" s="375"/>
      <c r="AU22" s="375"/>
      <c r="AV22" s="375"/>
      <c r="AW22" s="375"/>
      <c r="AX22" s="375"/>
      <c r="AY22" s="375"/>
      <c r="AZ22" s="393"/>
    </row>
    <row r="23" spans="2:52" s="27" customFormat="1">
      <c r="B23" s="395"/>
      <c r="C23" s="286"/>
      <c r="D23" s="812" t="s">
        <v>32</v>
      </c>
      <c r="E23" s="810" t="s">
        <v>32</v>
      </c>
      <c r="F23" s="811" t="s">
        <v>23</v>
      </c>
      <c r="G23" s="811"/>
      <c r="H23" s="818"/>
      <c r="I23" s="440"/>
      <c r="J23" s="375"/>
      <c r="K23" s="375"/>
      <c r="L23" s="375"/>
      <c r="M23" s="375"/>
      <c r="N23" s="375"/>
      <c r="O23" s="375"/>
      <c r="P23" s="375"/>
      <c r="Q23" s="375"/>
      <c r="R23" s="375"/>
      <c r="S23" s="393"/>
      <c r="T23" s="440"/>
      <c r="U23" s="375"/>
      <c r="V23" s="375"/>
      <c r="W23" s="375"/>
      <c r="X23" s="375"/>
      <c r="Y23" s="375"/>
      <c r="Z23" s="375"/>
      <c r="AA23" s="375"/>
      <c r="AB23" s="375"/>
      <c r="AC23" s="375"/>
      <c r="AD23" s="393"/>
      <c r="AE23" s="440"/>
      <c r="AF23" s="375"/>
      <c r="AG23" s="375"/>
      <c r="AH23" s="375"/>
      <c r="AI23" s="375"/>
      <c r="AJ23" s="375"/>
      <c r="AK23" s="375"/>
      <c r="AL23" s="375"/>
      <c r="AM23" s="375"/>
      <c r="AN23" s="375"/>
      <c r="AO23" s="393"/>
      <c r="AP23" s="440"/>
      <c r="AQ23" s="375"/>
      <c r="AR23" s="375"/>
      <c r="AS23" s="375"/>
      <c r="AT23" s="375"/>
      <c r="AU23" s="375"/>
      <c r="AV23" s="375"/>
      <c r="AW23" s="375"/>
      <c r="AX23" s="375"/>
      <c r="AY23" s="375"/>
      <c r="AZ23" s="393"/>
    </row>
    <row r="24" spans="2:52" s="27" customFormat="1">
      <c r="B24" s="395"/>
      <c r="C24" s="286"/>
      <c r="D24" s="812" t="s">
        <v>34</v>
      </c>
      <c r="E24" s="810" t="s">
        <v>34</v>
      </c>
      <c r="F24" s="811" t="s">
        <v>23</v>
      </c>
      <c r="G24" s="811"/>
      <c r="H24" s="818"/>
      <c r="I24" s="440"/>
      <c r="J24" s="375"/>
      <c r="K24" s="375"/>
      <c r="L24" s="375"/>
      <c r="M24" s="375"/>
      <c r="N24" s="375"/>
      <c r="O24" s="375"/>
      <c r="P24" s="375"/>
      <c r="Q24" s="375"/>
      <c r="R24" s="375"/>
      <c r="S24" s="393"/>
      <c r="T24" s="440"/>
      <c r="U24" s="375"/>
      <c r="V24" s="375"/>
      <c r="W24" s="375"/>
      <c r="X24" s="375"/>
      <c r="Y24" s="375"/>
      <c r="Z24" s="375"/>
      <c r="AA24" s="375"/>
      <c r="AB24" s="375"/>
      <c r="AC24" s="375"/>
      <c r="AD24" s="393"/>
      <c r="AE24" s="440"/>
      <c r="AF24" s="375"/>
      <c r="AG24" s="375"/>
      <c r="AH24" s="375"/>
      <c r="AI24" s="375"/>
      <c r="AJ24" s="375"/>
      <c r="AK24" s="375"/>
      <c r="AL24" s="375"/>
      <c r="AM24" s="375"/>
      <c r="AN24" s="375"/>
      <c r="AO24" s="393"/>
      <c r="AP24" s="440"/>
      <c r="AQ24" s="375"/>
      <c r="AR24" s="375"/>
      <c r="AS24" s="375"/>
      <c r="AT24" s="375"/>
      <c r="AU24" s="375"/>
      <c r="AV24" s="375"/>
      <c r="AW24" s="375"/>
      <c r="AX24" s="375"/>
      <c r="AY24" s="375"/>
      <c r="AZ24" s="393"/>
    </row>
    <row r="25" spans="2:52" s="27" customFormat="1">
      <c r="B25" s="395"/>
      <c r="C25" s="286"/>
      <c r="D25" s="812" t="s">
        <v>36</v>
      </c>
      <c r="E25" s="810" t="s">
        <v>36</v>
      </c>
      <c r="F25" s="811" t="s">
        <v>23</v>
      </c>
      <c r="G25" s="811"/>
      <c r="H25" s="818"/>
      <c r="I25" s="440"/>
      <c r="J25" s="375"/>
      <c r="K25" s="375"/>
      <c r="L25" s="375"/>
      <c r="M25" s="375"/>
      <c r="N25" s="375"/>
      <c r="O25" s="375"/>
      <c r="P25" s="375"/>
      <c r="Q25" s="375"/>
      <c r="R25" s="375"/>
      <c r="S25" s="393"/>
      <c r="T25" s="440"/>
      <c r="U25" s="375"/>
      <c r="V25" s="375"/>
      <c r="W25" s="375"/>
      <c r="X25" s="375"/>
      <c r="Y25" s="375"/>
      <c r="Z25" s="375"/>
      <c r="AA25" s="375"/>
      <c r="AB25" s="375"/>
      <c r="AC25" s="375"/>
      <c r="AD25" s="393"/>
      <c r="AE25" s="440"/>
      <c r="AF25" s="375"/>
      <c r="AG25" s="375"/>
      <c r="AH25" s="375"/>
      <c r="AI25" s="375"/>
      <c r="AJ25" s="375"/>
      <c r="AK25" s="375"/>
      <c r="AL25" s="375"/>
      <c r="AM25" s="375"/>
      <c r="AN25" s="375"/>
      <c r="AO25" s="393"/>
      <c r="AP25" s="440"/>
      <c r="AQ25" s="375"/>
      <c r="AR25" s="375"/>
      <c r="AS25" s="375"/>
      <c r="AT25" s="375"/>
      <c r="AU25" s="375"/>
      <c r="AV25" s="375"/>
      <c r="AW25" s="375"/>
      <c r="AX25" s="375"/>
      <c r="AY25" s="375"/>
      <c r="AZ25" s="393"/>
    </row>
    <row r="26" spans="2:52" s="27" customFormat="1">
      <c r="B26" s="395"/>
      <c r="C26" s="286"/>
      <c r="D26" s="815"/>
      <c r="E26" s="816"/>
      <c r="F26" s="817"/>
      <c r="G26" s="817"/>
      <c r="H26" s="821"/>
      <c r="I26" s="822"/>
      <c r="J26" s="509"/>
      <c r="K26" s="509"/>
      <c r="L26" s="509"/>
      <c r="M26" s="509"/>
      <c r="N26" s="509"/>
      <c r="O26" s="509"/>
      <c r="P26" s="509"/>
      <c r="Q26" s="509"/>
      <c r="R26" s="509"/>
      <c r="S26" s="512"/>
      <c r="T26" s="822"/>
      <c r="U26" s="509"/>
      <c r="V26" s="509"/>
      <c r="W26" s="509"/>
      <c r="X26" s="509"/>
      <c r="Y26" s="509"/>
      <c r="Z26" s="509"/>
      <c r="AA26" s="509"/>
      <c r="AB26" s="509"/>
      <c r="AC26" s="509"/>
      <c r="AD26" s="512"/>
      <c r="AE26" s="822"/>
      <c r="AF26" s="509"/>
      <c r="AG26" s="509"/>
      <c r="AH26" s="509"/>
      <c r="AI26" s="509"/>
      <c r="AJ26" s="509"/>
      <c r="AK26" s="509"/>
      <c r="AL26" s="509"/>
      <c r="AM26" s="509"/>
      <c r="AN26" s="509"/>
      <c r="AO26" s="512"/>
      <c r="AP26" s="822"/>
      <c r="AQ26" s="509"/>
      <c r="AR26" s="509"/>
      <c r="AS26" s="509"/>
      <c r="AT26" s="509"/>
      <c r="AU26" s="509"/>
      <c r="AV26" s="509"/>
      <c r="AW26" s="509"/>
      <c r="AX26" s="509"/>
      <c r="AY26" s="509"/>
      <c r="AZ26" s="512"/>
    </row>
    <row r="27" spans="2:52" s="27" customFormat="1">
      <c r="B27" s="396"/>
      <c r="C27" s="289"/>
      <c r="D27" s="813" t="s">
        <v>17</v>
      </c>
      <c r="E27" s="810" t="s">
        <v>17</v>
      </c>
      <c r="F27" s="811" t="s">
        <v>26</v>
      </c>
      <c r="G27" s="811"/>
      <c r="H27" s="820"/>
      <c r="I27" s="440"/>
      <c r="J27" s="375"/>
      <c r="K27" s="375"/>
      <c r="L27" s="375"/>
      <c r="M27" s="375"/>
      <c r="N27" s="375"/>
      <c r="O27" s="375"/>
      <c r="P27" s="375"/>
      <c r="Q27" s="375"/>
      <c r="R27" s="375"/>
      <c r="S27" s="393"/>
      <c r="T27" s="440"/>
      <c r="U27" s="375"/>
      <c r="V27" s="375"/>
      <c r="W27" s="375"/>
      <c r="X27" s="375"/>
      <c r="Y27" s="375"/>
      <c r="Z27" s="375"/>
      <c r="AA27" s="375"/>
      <c r="AB27" s="375"/>
      <c r="AC27" s="375"/>
      <c r="AD27" s="393"/>
      <c r="AE27" s="440"/>
      <c r="AF27" s="375"/>
      <c r="AG27" s="375"/>
      <c r="AH27" s="375"/>
      <c r="AI27" s="375"/>
      <c r="AJ27" s="375"/>
      <c r="AK27" s="375"/>
      <c r="AL27" s="375"/>
      <c r="AM27" s="375"/>
      <c r="AN27" s="375"/>
      <c r="AO27" s="393"/>
      <c r="AP27" s="440"/>
      <c r="AQ27" s="375"/>
      <c r="AR27" s="375"/>
      <c r="AS27" s="375"/>
      <c r="AT27" s="375"/>
      <c r="AU27" s="375"/>
      <c r="AV27" s="375"/>
      <c r="AW27" s="375"/>
      <c r="AX27" s="375"/>
      <c r="AY27" s="375"/>
      <c r="AZ27" s="393"/>
    </row>
    <row r="28" spans="2:52" s="27" customFormat="1">
      <c r="B28" s="395"/>
      <c r="C28" s="286"/>
      <c r="D28" s="813" t="s">
        <v>22</v>
      </c>
      <c r="E28" s="810" t="s">
        <v>22</v>
      </c>
      <c r="F28" s="811" t="s">
        <v>26</v>
      </c>
      <c r="G28" s="811"/>
      <c r="H28" s="820"/>
      <c r="I28" s="440"/>
      <c r="J28" s="375"/>
      <c r="K28" s="375"/>
      <c r="L28" s="375"/>
      <c r="M28" s="375"/>
      <c r="N28" s="375"/>
      <c r="O28" s="375"/>
      <c r="P28" s="375"/>
      <c r="Q28" s="375"/>
      <c r="R28" s="375"/>
      <c r="S28" s="393"/>
      <c r="T28" s="440"/>
      <c r="U28" s="375"/>
      <c r="V28" s="375"/>
      <c r="W28" s="375"/>
      <c r="X28" s="375"/>
      <c r="Y28" s="375"/>
      <c r="Z28" s="375"/>
      <c r="AA28" s="375"/>
      <c r="AB28" s="375"/>
      <c r="AC28" s="375"/>
      <c r="AD28" s="393"/>
      <c r="AE28" s="440"/>
      <c r="AF28" s="375"/>
      <c r="AG28" s="375"/>
      <c r="AH28" s="375"/>
      <c r="AI28" s="375"/>
      <c r="AJ28" s="375"/>
      <c r="AK28" s="375"/>
      <c r="AL28" s="375"/>
      <c r="AM28" s="375"/>
      <c r="AN28" s="375"/>
      <c r="AO28" s="393"/>
      <c r="AP28" s="440"/>
      <c r="AQ28" s="375"/>
      <c r="AR28" s="375"/>
      <c r="AS28" s="375"/>
      <c r="AT28" s="375"/>
      <c r="AU28" s="375"/>
      <c r="AV28" s="375"/>
      <c r="AW28" s="375"/>
      <c r="AX28" s="375"/>
      <c r="AY28" s="375"/>
      <c r="AZ28" s="393"/>
    </row>
    <row r="29" spans="2:52" s="27" customFormat="1">
      <c r="B29" s="395"/>
      <c r="C29" s="286"/>
      <c r="D29" s="813" t="s">
        <v>25</v>
      </c>
      <c r="E29" s="810" t="s">
        <v>25</v>
      </c>
      <c r="F29" s="811" t="s">
        <v>26</v>
      </c>
      <c r="G29" s="811"/>
      <c r="H29" s="820"/>
      <c r="I29" s="440">
        <v>111</v>
      </c>
      <c r="J29" s="375"/>
      <c r="K29" s="375"/>
      <c r="L29" s="375"/>
      <c r="M29" s="375"/>
      <c r="N29" s="375"/>
      <c r="O29" s="375"/>
      <c r="P29" s="375"/>
      <c r="Q29" s="375"/>
      <c r="R29" s="375"/>
      <c r="S29" s="393"/>
      <c r="T29" s="440">
        <v>222</v>
      </c>
      <c r="U29" s="375"/>
      <c r="V29" s="375"/>
      <c r="W29" s="375"/>
      <c r="X29" s="375"/>
      <c r="Y29" s="375"/>
      <c r="Z29" s="375"/>
      <c r="AA29" s="375"/>
      <c r="AB29" s="375"/>
      <c r="AC29" s="375"/>
      <c r="AD29" s="393"/>
      <c r="AE29" s="440">
        <v>333</v>
      </c>
      <c r="AF29" s="375"/>
      <c r="AG29" s="375"/>
      <c r="AH29" s="375"/>
      <c r="AI29" s="375"/>
      <c r="AJ29" s="375"/>
      <c r="AK29" s="375"/>
      <c r="AL29" s="375"/>
      <c r="AM29" s="375"/>
      <c r="AN29" s="375"/>
      <c r="AO29" s="393"/>
      <c r="AP29" s="440">
        <v>444</v>
      </c>
      <c r="AQ29" s="375"/>
      <c r="AR29" s="375"/>
      <c r="AS29" s="375"/>
      <c r="AT29" s="375"/>
      <c r="AU29" s="375"/>
      <c r="AV29" s="375"/>
      <c r="AW29" s="375"/>
      <c r="AX29" s="375"/>
      <c r="AY29" s="375"/>
      <c r="AZ29" s="393"/>
    </row>
    <row r="30" spans="2:52" s="27" customFormat="1">
      <c r="B30" s="395"/>
      <c r="C30" s="286"/>
      <c r="D30" s="814" t="s">
        <v>27</v>
      </c>
      <c r="E30" s="810" t="s">
        <v>27</v>
      </c>
      <c r="F30" s="811" t="s">
        <v>26</v>
      </c>
      <c r="G30" s="811"/>
      <c r="H30" s="818"/>
      <c r="I30" s="440"/>
      <c r="J30" s="375"/>
      <c r="K30" s="375"/>
      <c r="L30" s="375"/>
      <c r="M30" s="375"/>
      <c r="N30" s="375"/>
      <c r="O30" s="375"/>
      <c r="P30" s="375"/>
      <c r="Q30" s="375"/>
      <c r="R30" s="375"/>
      <c r="S30" s="393"/>
      <c r="T30" s="440"/>
      <c r="U30" s="375"/>
      <c r="V30" s="375"/>
      <c r="W30" s="375"/>
      <c r="X30" s="375"/>
      <c r="Y30" s="375"/>
      <c r="Z30" s="375"/>
      <c r="AA30" s="375"/>
      <c r="AB30" s="375"/>
      <c r="AC30" s="375"/>
      <c r="AD30" s="393"/>
      <c r="AE30" s="440"/>
      <c r="AF30" s="375"/>
      <c r="AG30" s="375"/>
      <c r="AH30" s="375"/>
      <c r="AI30" s="375"/>
      <c r="AJ30" s="375"/>
      <c r="AK30" s="375"/>
      <c r="AL30" s="375"/>
      <c r="AM30" s="375"/>
      <c r="AN30" s="375"/>
      <c r="AO30" s="393"/>
      <c r="AP30" s="440"/>
      <c r="AQ30" s="375"/>
      <c r="AR30" s="375"/>
      <c r="AS30" s="375"/>
      <c r="AT30" s="375"/>
      <c r="AU30" s="375"/>
      <c r="AV30" s="375"/>
      <c r="AW30" s="375"/>
      <c r="AX30" s="375"/>
      <c r="AY30" s="375"/>
      <c r="AZ30" s="393"/>
    </row>
    <row r="31" spans="2:52" s="27" customFormat="1">
      <c r="B31" s="395"/>
      <c r="C31" s="286"/>
      <c r="D31" s="812" t="s">
        <v>29</v>
      </c>
      <c r="E31" s="810" t="s">
        <v>29</v>
      </c>
      <c r="F31" s="811" t="s">
        <v>26</v>
      </c>
      <c r="G31" s="811"/>
      <c r="H31" s="818"/>
      <c r="I31" s="440"/>
      <c r="J31" s="375"/>
      <c r="K31" s="375"/>
      <c r="L31" s="375"/>
      <c r="M31" s="375"/>
      <c r="N31" s="375"/>
      <c r="O31" s="375"/>
      <c r="P31" s="375"/>
      <c r="Q31" s="375"/>
      <c r="R31" s="375"/>
      <c r="S31" s="393"/>
      <c r="T31" s="440"/>
      <c r="U31" s="375"/>
      <c r="V31" s="375"/>
      <c r="W31" s="375"/>
      <c r="X31" s="375"/>
      <c r="Y31" s="375"/>
      <c r="Z31" s="375"/>
      <c r="AA31" s="375"/>
      <c r="AB31" s="375"/>
      <c r="AC31" s="375"/>
      <c r="AD31" s="393"/>
      <c r="AE31" s="440"/>
      <c r="AF31" s="375"/>
      <c r="AG31" s="375"/>
      <c r="AH31" s="375"/>
      <c r="AI31" s="375"/>
      <c r="AJ31" s="375"/>
      <c r="AK31" s="375"/>
      <c r="AL31" s="375"/>
      <c r="AM31" s="375"/>
      <c r="AN31" s="375"/>
      <c r="AO31" s="393"/>
      <c r="AP31" s="440"/>
      <c r="AQ31" s="375"/>
      <c r="AR31" s="375"/>
      <c r="AS31" s="375"/>
      <c r="AT31" s="375"/>
      <c r="AU31" s="375"/>
      <c r="AV31" s="375"/>
      <c r="AW31" s="375"/>
      <c r="AX31" s="375"/>
      <c r="AY31" s="375"/>
      <c r="AZ31" s="393"/>
    </row>
    <row r="32" spans="2:52" s="27" customFormat="1">
      <c r="B32" s="395"/>
      <c r="C32" s="286"/>
      <c r="D32" s="812" t="s">
        <v>30</v>
      </c>
      <c r="E32" s="810" t="s">
        <v>30</v>
      </c>
      <c r="F32" s="811" t="s">
        <v>26</v>
      </c>
      <c r="G32" s="811"/>
      <c r="H32" s="818"/>
      <c r="I32" s="440"/>
      <c r="J32" s="375"/>
      <c r="K32" s="375"/>
      <c r="L32" s="375"/>
      <c r="M32" s="375"/>
      <c r="N32" s="375"/>
      <c r="O32" s="375"/>
      <c r="P32" s="375"/>
      <c r="Q32" s="375"/>
      <c r="R32" s="375"/>
      <c r="S32" s="393"/>
      <c r="T32" s="440"/>
      <c r="U32" s="375"/>
      <c r="V32" s="375"/>
      <c r="W32" s="375"/>
      <c r="X32" s="375"/>
      <c r="Y32" s="375"/>
      <c r="Z32" s="375"/>
      <c r="AA32" s="375"/>
      <c r="AB32" s="375"/>
      <c r="AC32" s="375"/>
      <c r="AD32" s="393"/>
      <c r="AE32" s="440"/>
      <c r="AF32" s="375"/>
      <c r="AG32" s="375"/>
      <c r="AH32" s="375"/>
      <c r="AI32" s="375"/>
      <c r="AJ32" s="375"/>
      <c r="AK32" s="375"/>
      <c r="AL32" s="375"/>
      <c r="AM32" s="375"/>
      <c r="AN32" s="375"/>
      <c r="AO32" s="393"/>
      <c r="AP32" s="440"/>
      <c r="AQ32" s="375"/>
      <c r="AR32" s="375"/>
      <c r="AS32" s="375"/>
      <c r="AT32" s="375"/>
      <c r="AU32" s="375"/>
      <c r="AV32" s="375"/>
      <c r="AW32" s="375"/>
      <c r="AX32" s="375"/>
      <c r="AY32" s="375"/>
      <c r="AZ32" s="393"/>
    </row>
    <row r="33" spans="2:52" s="27" customFormat="1">
      <c r="B33" s="395"/>
      <c r="C33" s="286"/>
      <c r="D33" s="812" t="s">
        <v>32</v>
      </c>
      <c r="E33" s="810" t="s">
        <v>32</v>
      </c>
      <c r="F33" s="811" t="s">
        <v>26</v>
      </c>
      <c r="G33" s="811"/>
      <c r="H33" s="818"/>
      <c r="I33" s="440"/>
      <c r="J33" s="375"/>
      <c r="K33" s="375"/>
      <c r="L33" s="375"/>
      <c r="M33" s="375"/>
      <c r="N33" s="375"/>
      <c r="O33" s="375"/>
      <c r="P33" s="375"/>
      <c r="Q33" s="375"/>
      <c r="R33" s="375"/>
      <c r="S33" s="393"/>
      <c r="T33" s="440"/>
      <c r="U33" s="375"/>
      <c r="V33" s="375"/>
      <c r="W33" s="375"/>
      <c r="X33" s="375"/>
      <c r="Y33" s="375"/>
      <c r="Z33" s="375"/>
      <c r="AA33" s="375"/>
      <c r="AB33" s="375"/>
      <c r="AC33" s="375"/>
      <c r="AD33" s="393"/>
      <c r="AE33" s="440"/>
      <c r="AF33" s="375"/>
      <c r="AG33" s="375"/>
      <c r="AH33" s="375"/>
      <c r="AI33" s="375"/>
      <c r="AJ33" s="375"/>
      <c r="AK33" s="375"/>
      <c r="AL33" s="375"/>
      <c r="AM33" s="375"/>
      <c r="AN33" s="375"/>
      <c r="AO33" s="393"/>
      <c r="AP33" s="440"/>
      <c r="AQ33" s="375"/>
      <c r="AR33" s="375"/>
      <c r="AS33" s="375"/>
      <c r="AT33" s="375"/>
      <c r="AU33" s="375"/>
      <c r="AV33" s="375"/>
      <c r="AW33" s="375"/>
      <c r="AX33" s="375"/>
      <c r="AY33" s="375"/>
      <c r="AZ33" s="393"/>
    </row>
    <row r="34" spans="2:52" s="27" customFormat="1">
      <c r="B34" s="395"/>
      <c r="C34" s="286"/>
      <c r="D34" s="812" t="s">
        <v>34</v>
      </c>
      <c r="E34" s="810" t="s">
        <v>34</v>
      </c>
      <c r="F34" s="811" t="s">
        <v>26</v>
      </c>
      <c r="G34" s="811"/>
      <c r="H34" s="818"/>
      <c r="I34" s="440"/>
      <c r="J34" s="375"/>
      <c r="K34" s="375"/>
      <c r="L34" s="375"/>
      <c r="M34" s="375"/>
      <c r="N34" s="375"/>
      <c r="O34" s="375"/>
      <c r="P34" s="375"/>
      <c r="Q34" s="375"/>
      <c r="R34" s="375"/>
      <c r="S34" s="393"/>
      <c r="T34" s="440"/>
      <c r="U34" s="375"/>
      <c r="V34" s="375"/>
      <c r="W34" s="375"/>
      <c r="X34" s="375"/>
      <c r="Y34" s="375"/>
      <c r="Z34" s="375"/>
      <c r="AA34" s="375"/>
      <c r="AB34" s="375"/>
      <c r="AC34" s="375"/>
      <c r="AD34" s="393"/>
      <c r="AE34" s="440"/>
      <c r="AF34" s="375"/>
      <c r="AG34" s="375"/>
      <c r="AH34" s="375"/>
      <c r="AI34" s="375"/>
      <c r="AJ34" s="375"/>
      <c r="AK34" s="375"/>
      <c r="AL34" s="375"/>
      <c r="AM34" s="375"/>
      <c r="AN34" s="375"/>
      <c r="AO34" s="393"/>
      <c r="AP34" s="440"/>
      <c r="AQ34" s="375"/>
      <c r="AR34" s="375"/>
      <c r="AS34" s="375"/>
      <c r="AT34" s="375"/>
      <c r="AU34" s="375"/>
      <c r="AV34" s="375"/>
      <c r="AW34" s="375"/>
      <c r="AX34" s="375"/>
      <c r="AY34" s="375"/>
      <c r="AZ34" s="393"/>
    </row>
    <row r="35" spans="2:52" s="27" customFormat="1">
      <c r="B35" s="392"/>
      <c r="C35" s="279"/>
      <c r="D35" s="809" t="s">
        <v>36</v>
      </c>
      <c r="E35" s="810" t="s">
        <v>36</v>
      </c>
      <c r="F35" s="811" t="s">
        <v>26</v>
      </c>
      <c r="G35" s="811"/>
      <c r="H35" s="819">
        <v>0.02</v>
      </c>
      <c r="I35" s="441"/>
      <c r="J35" s="376"/>
      <c r="K35" s="376"/>
      <c r="L35" s="376"/>
      <c r="M35" s="376"/>
      <c r="N35" s="376"/>
      <c r="O35" s="376"/>
      <c r="P35" s="376"/>
      <c r="Q35" s="376"/>
      <c r="R35" s="376"/>
      <c r="S35" s="394"/>
      <c r="T35" s="441"/>
      <c r="U35" s="376"/>
      <c r="V35" s="376"/>
      <c r="W35" s="376"/>
      <c r="X35" s="376"/>
      <c r="Y35" s="376"/>
      <c r="Z35" s="376"/>
      <c r="AA35" s="376"/>
      <c r="AB35" s="376"/>
      <c r="AC35" s="376"/>
      <c r="AD35" s="394"/>
      <c r="AE35" s="441"/>
      <c r="AF35" s="376"/>
      <c r="AG35" s="376"/>
      <c r="AH35" s="376"/>
      <c r="AI35" s="376"/>
      <c r="AJ35" s="376"/>
      <c r="AK35" s="376"/>
      <c r="AL35" s="376"/>
      <c r="AM35" s="376"/>
      <c r="AN35" s="376"/>
      <c r="AO35" s="394"/>
      <c r="AP35" s="441"/>
      <c r="AQ35" s="376"/>
      <c r="AR35" s="376"/>
      <c r="AS35" s="376"/>
      <c r="AT35" s="376"/>
      <c r="AU35" s="376"/>
      <c r="AV35" s="376"/>
      <c r="AW35" s="376"/>
      <c r="AX35" s="376"/>
      <c r="AY35" s="376"/>
      <c r="AZ35" s="394"/>
    </row>
    <row r="36" spans="2:52" s="27" customFormat="1">
      <c r="B36" s="392"/>
      <c r="C36" s="279"/>
      <c r="D36" s="828"/>
      <c r="E36" s="816"/>
      <c r="F36" s="817"/>
      <c r="G36" s="817"/>
      <c r="H36" s="829"/>
      <c r="I36" s="830"/>
      <c r="J36" s="831"/>
      <c r="K36" s="831"/>
      <c r="L36" s="831"/>
      <c r="M36" s="831"/>
      <c r="N36" s="831"/>
      <c r="O36" s="831"/>
      <c r="P36" s="831"/>
      <c r="Q36" s="831"/>
      <c r="R36" s="831"/>
      <c r="S36" s="832"/>
      <c r="T36" s="830"/>
      <c r="U36" s="831"/>
      <c r="V36" s="831"/>
      <c r="W36" s="831"/>
      <c r="X36" s="831"/>
      <c r="Y36" s="831"/>
      <c r="Z36" s="831"/>
      <c r="AA36" s="831"/>
      <c r="AB36" s="831"/>
      <c r="AC36" s="831"/>
      <c r="AD36" s="832"/>
      <c r="AE36" s="830"/>
      <c r="AF36" s="831"/>
      <c r="AG36" s="831"/>
      <c r="AH36" s="831"/>
      <c r="AI36" s="831"/>
      <c r="AJ36" s="831"/>
      <c r="AK36" s="831"/>
      <c r="AL36" s="831"/>
      <c r="AM36" s="831"/>
      <c r="AN36" s="831"/>
      <c r="AO36" s="832"/>
      <c r="AP36" s="830"/>
      <c r="AQ36" s="831"/>
      <c r="AR36" s="831"/>
      <c r="AS36" s="831"/>
      <c r="AT36" s="831"/>
      <c r="AU36" s="831"/>
      <c r="AV36" s="831"/>
      <c r="AW36" s="831"/>
      <c r="AX36" s="831"/>
      <c r="AY36" s="831"/>
      <c r="AZ36" s="832"/>
    </row>
    <row r="37" spans="2:52" s="27" customFormat="1">
      <c r="B37" s="392"/>
      <c r="C37" s="279"/>
      <c r="D37" s="809" t="s">
        <v>28</v>
      </c>
      <c r="E37" s="810" t="s">
        <v>348</v>
      </c>
      <c r="F37" s="811" t="s">
        <v>28</v>
      </c>
      <c r="G37" s="811"/>
      <c r="H37" s="819"/>
      <c r="I37" s="441"/>
      <c r="J37" s="376"/>
      <c r="K37" s="376"/>
      <c r="L37" s="376"/>
      <c r="M37" s="376"/>
      <c r="N37" s="376"/>
      <c r="O37" s="376"/>
      <c r="P37" s="376"/>
      <c r="Q37" s="376"/>
      <c r="R37" s="376"/>
      <c r="S37" s="394"/>
      <c r="T37" s="441"/>
      <c r="U37" s="376"/>
      <c r="V37" s="376"/>
      <c r="W37" s="376"/>
      <c r="X37" s="376"/>
      <c r="Y37" s="376"/>
      <c r="Z37" s="376"/>
      <c r="AA37" s="376"/>
      <c r="AB37" s="376"/>
      <c r="AC37" s="376"/>
      <c r="AD37" s="394"/>
      <c r="AE37" s="441"/>
      <c r="AF37" s="376"/>
      <c r="AG37" s="376"/>
      <c r="AH37" s="376"/>
      <c r="AI37" s="376"/>
      <c r="AJ37" s="376"/>
      <c r="AK37" s="376"/>
      <c r="AL37" s="376"/>
      <c r="AM37" s="376"/>
      <c r="AN37" s="376"/>
      <c r="AO37" s="394"/>
      <c r="AP37" s="441"/>
      <c r="AQ37" s="376"/>
      <c r="AR37" s="376"/>
      <c r="AS37" s="376"/>
      <c r="AT37" s="376"/>
      <c r="AU37" s="376"/>
      <c r="AV37" s="376"/>
      <c r="AW37" s="376"/>
      <c r="AX37" s="376"/>
      <c r="AY37" s="376"/>
      <c r="AZ37" s="394"/>
    </row>
    <row r="38" spans="2:52" s="28" customFormat="1" ht="18" customHeight="1" thickBot="1">
      <c r="B38" s="399"/>
      <c r="C38" s="356"/>
      <c r="D38" s="353" t="s">
        <v>320</v>
      </c>
      <c r="E38" s="516"/>
      <c r="F38" s="516"/>
      <c r="G38" s="516"/>
      <c r="H38" s="518"/>
      <c r="I38" s="443">
        <f>SUM(I7:I37)</f>
        <v>2488</v>
      </c>
      <c r="J38" s="423">
        <f t="shared" ref="J38:AZ38" si="0">SUM(J7:J37)</f>
        <v>655</v>
      </c>
      <c r="K38" s="423">
        <f t="shared" si="0"/>
        <v>45000</v>
      </c>
      <c r="L38" s="423">
        <f t="shared" si="0"/>
        <v>1110</v>
      </c>
      <c r="M38" s="423">
        <f t="shared" ref="M38" si="1">SUM(M7:M37)</f>
        <v>0</v>
      </c>
      <c r="N38" s="423">
        <f t="shared" ref="N38" si="2">SUM(N7:N37)</f>
        <v>0</v>
      </c>
      <c r="O38" s="423">
        <f t="shared" si="0"/>
        <v>650</v>
      </c>
      <c r="P38" s="423">
        <f t="shared" si="0"/>
        <v>650</v>
      </c>
      <c r="Q38" s="423">
        <f t="shared" ref="Q38" si="3">SUM(Q7:Q37)</f>
        <v>0</v>
      </c>
      <c r="R38" s="423">
        <f t="shared" ref="R38:S38" si="4">SUM(R7:R37)</f>
        <v>0</v>
      </c>
      <c r="S38" s="424">
        <f t="shared" si="4"/>
        <v>0</v>
      </c>
      <c r="T38" s="443">
        <f t="shared" si="0"/>
        <v>1538</v>
      </c>
      <c r="U38" s="423">
        <f t="shared" si="0"/>
        <v>665</v>
      </c>
      <c r="V38" s="423">
        <f t="shared" si="0"/>
        <v>65000</v>
      </c>
      <c r="W38" s="423">
        <f t="shared" si="0"/>
        <v>1665</v>
      </c>
      <c r="X38" s="423">
        <f t="shared" si="0"/>
        <v>0</v>
      </c>
      <c r="Y38" s="423">
        <f t="shared" si="0"/>
        <v>0</v>
      </c>
      <c r="Z38" s="423">
        <f t="shared" si="0"/>
        <v>650</v>
      </c>
      <c r="AA38" s="423">
        <f t="shared" si="0"/>
        <v>650</v>
      </c>
      <c r="AB38" s="423">
        <f t="shared" si="0"/>
        <v>0</v>
      </c>
      <c r="AC38" s="423">
        <f t="shared" si="0"/>
        <v>0</v>
      </c>
      <c r="AD38" s="424">
        <f t="shared" si="0"/>
        <v>0</v>
      </c>
      <c r="AE38" s="443">
        <f t="shared" si="0"/>
        <v>1871</v>
      </c>
      <c r="AF38" s="423">
        <f t="shared" si="0"/>
        <v>665</v>
      </c>
      <c r="AG38" s="423">
        <f t="shared" si="0"/>
        <v>65000</v>
      </c>
      <c r="AH38" s="423">
        <f t="shared" si="0"/>
        <v>1665</v>
      </c>
      <c r="AI38" s="423">
        <f t="shared" ref="AI38:AJ38" si="5">SUM(AI7:AI37)</f>
        <v>0</v>
      </c>
      <c r="AJ38" s="423">
        <f t="shared" si="5"/>
        <v>0</v>
      </c>
      <c r="AK38" s="423">
        <f t="shared" si="0"/>
        <v>650</v>
      </c>
      <c r="AL38" s="423">
        <f t="shared" si="0"/>
        <v>650</v>
      </c>
      <c r="AM38" s="423">
        <f t="shared" ref="AM38:AO38" si="6">SUM(AM7:AM37)</f>
        <v>0</v>
      </c>
      <c r="AN38" s="423">
        <f t="shared" si="6"/>
        <v>0</v>
      </c>
      <c r="AO38" s="424">
        <f t="shared" si="6"/>
        <v>0</v>
      </c>
      <c r="AP38" s="443">
        <f t="shared" si="0"/>
        <v>8204</v>
      </c>
      <c r="AQ38" s="423">
        <f t="shared" si="0"/>
        <v>665</v>
      </c>
      <c r="AR38" s="423">
        <f t="shared" si="0"/>
        <v>65000</v>
      </c>
      <c r="AS38" s="423">
        <f t="shared" si="0"/>
        <v>1665</v>
      </c>
      <c r="AT38" s="423">
        <f t="shared" si="0"/>
        <v>0</v>
      </c>
      <c r="AU38" s="423">
        <f t="shared" si="0"/>
        <v>0</v>
      </c>
      <c r="AV38" s="423">
        <f t="shared" si="0"/>
        <v>650</v>
      </c>
      <c r="AW38" s="423">
        <f t="shared" si="0"/>
        <v>650</v>
      </c>
      <c r="AX38" s="423">
        <f t="shared" si="0"/>
        <v>0</v>
      </c>
      <c r="AY38" s="423">
        <f t="shared" si="0"/>
        <v>0</v>
      </c>
      <c r="AZ38" s="424">
        <f t="shared" si="0"/>
        <v>0</v>
      </c>
    </row>
    <row r="39" spans="2:52" s="28" customFormat="1" ht="18" customHeight="1">
      <c r="B39" s="400"/>
      <c r="C39" s="205"/>
      <c r="D39" s="206"/>
      <c r="E39" s="106"/>
      <c r="F39" s="235"/>
      <c r="G39" s="235"/>
      <c r="H39" s="206"/>
      <c r="I39" s="207"/>
      <c r="J39" s="378"/>
      <c r="K39" s="378"/>
      <c r="L39" s="378"/>
      <c r="M39" s="378"/>
      <c r="N39" s="378"/>
      <c r="O39" s="378"/>
      <c r="P39" s="378"/>
      <c r="Q39" s="378"/>
      <c r="R39" s="378"/>
      <c r="S39" s="378"/>
      <c r="T39" s="207"/>
      <c r="U39" s="378"/>
      <c r="V39" s="378"/>
      <c r="W39" s="378"/>
      <c r="X39" s="378"/>
      <c r="Y39" s="378"/>
      <c r="Z39" s="378"/>
      <c r="AA39" s="378"/>
      <c r="AB39" s="378"/>
      <c r="AC39" s="378"/>
      <c r="AD39" s="378"/>
      <c r="AE39" s="207"/>
      <c r="AF39" s="378"/>
      <c r="AG39" s="378"/>
      <c r="AH39" s="378"/>
      <c r="AI39" s="378"/>
      <c r="AJ39" s="378"/>
      <c r="AK39" s="378"/>
      <c r="AL39" s="378"/>
      <c r="AM39" s="378"/>
      <c r="AN39" s="378"/>
      <c r="AO39" s="378"/>
      <c r="AP39" s="207"/>
      <c r="AQ39" s="378"/>
      <c r="AR39" s="378"/>
      <c r="AS39" s="378"/>
      <c r="AT39" s="378"/>
      <c r="AU39" s="378"/>
      <c r="AV39" s="378"/>
      <c r="AW39" s="378"/>
      <c r="AX39" s="378"/>
      <c r="AY39" s="378"/>
      <c r="AZ39" s="378"/>
    </row>
    <row r="40" spans="2:52" s="28" customFormat="1" ht="18" customHeight="1">
      <c r="B40" s="401"/>
      <c r="C40" s="358"/>
      <c r="D40" s="359" t="s">
        <v>321</v>
      </c>
      <c r="E40" s="361"/>
      <c r="F40" s="362"/>
      <c r="G40" s="362"/>
      <c r="H40" s="363"/>
      <c r="I40" s="360"/>
      <c r="J40" s="379"/>
      <c r="K40" s="379"/>
      <c r="L40" s="379"/>
      <c r="M40" s="379"/>
      <c r="N40" s="379"/>
      <c r="O40" s="379"/>
      <c r="P40" s="379"/>
      <c r="Q40" s="379"/>
      <c r="R40" s="379"/>
      <c r="S40" s="379"/>
      <c r="T40" s="360"/>
      <c r="U40" s="379"/>
      <c r="V40" s="379"/>
      <c r="W40" s="379"/>
      <c r="X40" s="379"/>
      <c r="Y40" s="379"/>
      <c r="Z40" s="379"/>
      <c r="AA40" s="379"/>
      <c r="AB40" s="379"/>
      <c r="AC40" s="379"/>
      <c r="AD40" s="379"/>
      <c r="AE40" s="360"/>
      <c r="AF40" s="379"/>
      <c r="AG40" s="379"/>
      <c r="AH40" s="379"/>
      <c r="AI40" s="379"/>
      <c r="AJ40" s="379"/>
      <c r="AK40" s="379"/>
      <c r="AL40" s="379"/>
      <c r="AM40" s="379"/>
      <c r="AN40" s="379"/>
      <c r="AO40" s="379"/>
      <c r="AP40" s="360"/>
      <c r="AQ40" s="379"/>
      <c r="AR40" s="379"/>
      <c r="AS40" s="379"/>
      <c r="AT40" s="379"/>
      <c r="AU40" s="379"/>
      <c r="AV40" s="379"/>
      <c r="AW40" s="379"/>
      <c r="AX40" s="379"/>
      <c r="AY40" s="379"/>
      <c r="AZ40" s="379"/>
    </row>
    <row r="41" spans="2:52" s="27" customFormat="1">
      <c r="B41" s="400"/>
      <c r="C41" s="365"/>
      <c r="D41" s="364" t="s">
        <v>322</v>
      </c>
      <c r="E41" s="365"/>
      <c r="F41" s="514"/>
      <c r="G41" s="811"/>
      <c r="H41" s="513"/>
      <c r="I41" s="440"/>
      <c r="J41" s="509"/>
      <c r="K41" s="509"/>
      <c r="L41" s="509"/>
      <c r="M41" s="509"/>
      <c r="N41" s="509"/>
      <c r="O41" s="509"/>
      <c r="P41" s="509"/>
      <c r="Q41" s="509"/>
      <c r="R41" s="509"/>
      <c r="S41" s="509"/>
      <c r="T41" s="440"/>
      <c r="U41" s="509"/>
      <c r="V41" s="509"/>
      <c r="W41" s="509"/>
      <c r="X41" s="509"/>
      <c r="Y41" s="509"/>
      <c r="Z41" s="509"/>
      <c r="AA41" s="509"/>
      <c r="AB41" s="509"/>
      <c r="AC41" s="509"/>
      <c r="AD41" s="509"/>
      <c r="AE41" s="440"/>
      <c r="AF41" s="509"/>
      <c r="AG41" s="509"/>
      <c r="AH41" s="509"/>
      <c r="AI41" s="509"/>
      <c r="AJ41" s="509"/>
      <c r="AK41" s="509"/>
      <c r="AL41" s="509"/>
      <c r="AM41" s="509"/>
      <c r="AN41" s="509"/>
      <c r="AO41" s="509"/>
      <c r="AP41" s="440"/>
      <c r="AQ41" s="509"/>
      <c r="AR41" s="509"/>
      <c r="AS41" s="509"/>
      <c r="AT41" s="509"/>
      <c r="AU41" s="509"/>
      <c r="AV41" s="509"/>
      <c r="AW41" s="509"/>
      <c r="AX41" s="509"/>
      <c r="AY41" s="509"/>
      <c r="AZ41" s="509"/>
    </row>
    <row r="42" spans="2:52" s="27" customFormat="1">
      <c r="B42" s="400"/>
      <c r="C42" s="365"/>
      <c r="D42" s="364" t="s">
        <v>323</v>
      </c>
      <c r="E42" s="365"/>
      <c r="F42" s="514"/>
      <c r="G42" s="811"/>
      <c r="H42" s="513"/>
      <c r="I42" s="440"/>
      <c r="J42" s="509"/>
      <c r="K42" s="509"/>
      <c r="L42" s="509"/>
      <c r="M42" s="509"/>
      <c r="N42" s="509"/>
      <c r="O42" s="509"/>
      <c r="P42" s="509"/>
      <c r="Q42" s="509"/>
      <c r="R42" s="509"/>
      <c r="S42" s="509"/>
      <c r="T42" s="440"/>
      <c r="U42" s="509"/>
      <c r="V42" s="509"/>
      <c r="W42" s="509"/>
      <c r="X42" s="509"/>
      <c r="Y42" s="509"/>
      <c r="Z42" s="509"/>
      <c r="AA42" s="509"/>
      <c r="AB42" s="509"/>
      <c r="AC42" s="509"/>
      <c r="AD42" s="509"/>
      <c r="AE42" s="440"/>
      <c r="AF42" s="509"/>
      <c r="AG42" s="509"/>
      <c r="AH42" s="509"/>
      <c r="AI42" s="509"/>
      <c r="AJ42" s="509"/>
      <c r="AK42" s="509"/>
      <c r="AL42" s="509"/>
      <c r="AM42" s="509"/>
      <c r="AN42" s="509"/>
      <c r="AO42" s="509"/>
      <c r="AP42" s="440"/>
      <c r="AQ42" s="509"/>
      <c r="AR42" s="509"/>
      <c r="AS42" s="509"/>
      <c r="AT42" s="509"/>
      <c r="AU42" s="509"/>
      <c r="AV42" s="509"/>
      <c r="AW42" s="509"/>
      <c r="AX42" s="509"/>
      <c r="AY42" s="509"/>
      <c r="AZ42" s="509"/>
    </row>
    <row r="43" spans="2:52" s="28" customFormat="1" ht="18" customHeight="1">
      <c r="B43" s="399"/>
      <c r="C43" s="356"/>
      <c r="D43" s="353" t="s">
        <v>324</v>
      </c>
      <c r="E43" s="356" t="s">
        <v>349</v>
      </c>
      <c r="F43" s="516"/>
      <c r="G43" s="354">
        <f>SUM(G41:G42)</f>
        <v>0</v>
      </c>
      <c r="H43" s="508"/>
      <c r="I43" s="354">
        <f>SUM(I41:I42)</f>
        <v>0</v>
      </c>
      <c r="J43" s="510"/>
      <c r="K43" s="510"/>
      <c r="L43" s="510"/>
      <c r="M43" s="510"/>
      <c r="N43" s="510"/>
      <c r="O43" s="510"/>
      <c r="P43" s="510"/>
      <c r="Q43" s="510"/>
      <c r="R43" s="510"/>
      <c r="S43" s="510"/>
      <c r="T43" s="354">
        <f>SUM(T41:T42)</f>
        <v>0</v>
      </c>
      <c r="U43" s="508"/>
      <c r="V43" s="508"/>
      <c r="W43" s="508"/>
      <c r="X43" s="510"/>
      <c r="Y43" s="510"/>
      <c r="Z43" s="508"/>
      <c r="AA43" s="508"/>
      <c r="AB43" s="508"/>
      <c r="AC43" s="508"/>
      <c r="AD43" s="510"/>
      <c r="AE43" s="354">
        <f>SUM(AE41:AE42)</f>
        <v>0</v>
      </c>
      <c r="AF43" s="508"/>
      <c r="AG43" s="508"/>
      <c r="AH43" s="508"/>
      <c r="AI43" s="510"/>
      <c r="AJ43" s="510"/>
      <c r="AK43" s="508"/>
      <c r="AL43" s="508"/>
      <c r="AM43" s="508"/>
      <c r="AN43" s="508"/>
      <c r="AO43" s="510"/>
      <c r="AP43" s="354">
        <f>SUM(AP41:AP42)</f>
        <v>0</v>
      </c>
      <c r="AQ43" s="508"/>
      <c r="AR43" s="508"/>
      <c r="AS43" s="508"/>
      <c r="AT43" s="510"/>
      <c r="AU43" s="510"/>
      <c r="AV43" s="508"/>
      <c r="AW43" s="508"/>
      <c r="AX43" s="508"/>
      <c r="AY43" s="508"/>
      <c r="AZ43" s="510"/>
    </row>
    <row r="44" spans="2:52" s="28" customFormat="1" ht="18" customHeight="1">
      <c r="B44" s="402"/>
      <c r="C44" s="103"/>
      <c r="D44" s="104"/>
      <c r="E44" s="106"/>
      <c r="F44" s="106"/>
      <c r="G44" s="106"/>
      <c r="H44" s="104"/>
      <c r="I44" s="105"/>
      <c r="J44" s="380"/>
      <c r="K44" s="380"/>
      <c r="L44" s="380"/>
      <c r="M44" s="380"/>
      <c r="N44" s="380"/>
      <c r="O44" s="380"/>
      <c r="P44" s="380"/>
      <c r="Q44" s="380"/>
      <c r="R44" s="380"/>
      <c r="S44" s="380"/>
      <c r="T44" s="105"/>
      <c r="U44" s="380"/>
      <c r="V44" s="380"/>
      <c r="W44" s="380"/>
      <c r="X44" s="380"/>
      <c r="Y44" s="380"/>
      <c r="Z44" s="380"/>
      <c r="AA44" s="380"/>
      <c r="AB44" s="380"/>
      <c r="AC44" s="380"/>
      <c r="AD44" s="380"/>
      <c r="AE44" s="105"/>
      <c r="AF44" s="380"/>
      <c r="AG44" s="380"/>
      <c r="AH44" s="380"/>
      <c r="AI44" s="380"/>
      <c r="AJ44" s="380"/>
      <c r="AK44" s="380"/>
      <c r="AL44" s="380"/>
      <c r="AM44" s="380"/>
      <c r="AN44" s="380"/>
      <c r="AO44" s="380"/>
      <c r="AP44" s="105"/>
      <c r="AQ44" s="380"/>
      <c r="AR44" s="380"/>
      <c r="AS44" s="380"/>
      <c r="AT44" s="380"/>
      <c r="AU44" s="380"/>
      <c r="AV44" s="380"/>
      <c r="AW44" s="380"/>
      <c r="AX44" s="380"/>
      <c r="AY44" s="380"/>
      <c r="AZ44" s="380"/>
    </row>
    <row r="45" spans="2:52" s="28" customFormat="1" ht="16.350000000000001" customHeight="1">
      <c r="B45" s="399"/>
      <c r="C45" s="356"/>
      <c r="D45" s="353" t="s">
        <v>350</v>
      </c>
      <c r="E45" s="516"/>
      <c r="F45" s="516"/>
      <c r="G45" s="516"/>
      <c r="H45" s="508"/>
      <c r="I45" s="354">
        <f t="shared" ref="I45:AD45" si="7">I38+I43</f>
        <v>2488</v>
      </c>
      <c r="J45" s="377">
        <f t="shared" si="7"/>
        <v>655</v>
      </c>
      <c r="K45" s="377">
        <f t="shared" si="7"/>
        <v>45000</v>
      </c>
      <c r="L45" s="377">
        <f t="shared" si="7"/>
        <v>1110</v>
      </c>
      <c r="M45" s="377">
        <f t="shared" ref="M45" si="8">M38+M43</f>
        <v>0</v>
      </c>
      <c r="N45" s="377">
        <f t="shared" ref="N45" si="9">N38+N43</f>
        <v>0</v>
      </c>
      <c r="O45" s="377">
        <f t="shared" si="7"/>
        <v>650</v>
      </c>
      <c r="P45" s="377">
        <f t="shared" si="7"/>
        <v>650</v>
      </c>
      <c r="Q45" s="377">
        <f t="shared" ref="Q45" si="10">Q38+Q43</f>
        <v>0</v>
      </c>
      <c r="R45" s="377">
        <f t="shared" ref="R45:S45" si="11">R38+R43</f>
        <v>0</v>
      </c>
      <c r="S45" s="377">
        <f t="shared" si="11"/>
        <v>0</v>
      </c>
      <c r="T45" s="354">
        <f t="shared" si="7"/>
        <v>1538</v>
      </c>
      <c r="U45" s="377">
        <f t="shared" si="7"/>
        <v>665</v>
      </c>
      <c r="V45" s="377">
        <f t="shared" si="7"/>
        <v>65000</v>
      </c>
      <c r="W45" s="377">
        <f t="shared" si="7"/>
        <v>1665</v>
      </c>
      <c r="X45" s="377">
        <f t="shared" si="7"/>
        <v>0</v>
      </c>
      <c r="Y45" s="377">
        <f t="shared" si="7"/>
        <v>0</v>
      </c>
      <c r="Z45" s="377">
        <f t="shared" si="7"/>
        <v>650</v>
      </c>
      <c r="AA45" s="377">
        <f t="shared" si="7"/>
        <v>650</v>
      </c>
      <c r="AB45" s="377">
        <f t="shared" si="7"/>
        <v>0</v>
      </c>
      <c r="AC45" s="377">
        <f t="shared" si="7"/>
        <v>0</v>
      </c>
      <c r="AD45" s="377">
        <f t="shared" si="7"/>
        <v>0</v>
      </c>
      <c r="AE45" s="354">
        <f t="shared" ref="AE45:AW45" si="12">AE38+AE43</f>
        <v>1871</v>
      </c>
      <c r="AF45" s="377">
        <f t="shared" si="12"/>
        <v>665</v>
      </c>
      <c r="AG45" s="377">
        <f t="shared" si="12"/>
        <v>65000</v>
      </c>
      <c r="AH45" s="377">
        <f t="shared" si="12"/>
        <v>1665</v>
      </c>
      <c r="AI45" s="377">
        <f t="shared" si="12"/>
        <v>0</v>
      </c>
      <c r="AJ45" s="377">
        <f t="shared" si="12"/>
        <v>0</v>
      </c>
      <c r="AK45" s="377">
        <f t="shared" si="12"/>
        <v>650</v>
      </c>
      <c r="AL45" s="377">
        <f t="shared" si="12"/>
        <v>650</v>
      </c>
      <c r="AM45" s="377">
        <f t="shared" si="12"/>
        <v>0</v>
      </c>
      <c r="AN45" s="377">
        <f t="shared" si="12"/>
        <v>0</v>
      </c>
      <c r="AO45" s="377">
        <f t="shared" si="12"/>
        <v>0</v>
      </c>
      <c r="AP45" s="354">
        <f t="shared" si="12"/>
        <v>8204</v>
      </c>
      <c r="AQ45" s="377">
        <f t="shared" si="12"/>
        <v>665</v>
      </c>
      <c r="AR45" s="377">
        <f t="shared" si="12"/>
        <v>65000</v>
      </c>
      <c r="AS45" s="377">
        <f t="shared" si="12"/>
        <v>1665</v>
      </c>
      <c r="AT45" s="377">
        <f t="shared" ref="AT45:AU45" si="13">AT38+AT43</f>
        <v>0</v>
      </c>
      <c r="AU45" s="377">
        <f t="shared" si="13"/>
        <v>0</v>
      </c>
      <c r="AV45" s="377">
        <f t="shared" si="12"/>
        <v>650</v>
      </c>
      <c r="AW45" s="377">
        <f t="shared" si="12"/>
        <v>650</v>
      </c>
      <c r="AX45" s="377">
        <f t="shared" ref="AX45:AZ45" si="14">AX38+AX43</f>
        <v>0</v>
      </c>
      <c r="AY45" s="377">
        <f t="shared" si="14"/>
        <v>0</v>
      </c>
      <c r="AZ45" s="377">
        <f t="shared" si="14"/>
        <v>0</v>
      </c>
    </row>
    <row r="46" spans="2:52" s="28" customFormat="1" ht="18" customHeight="1">
      <c r="B46" s="402"/>
      <c r="C46" s="103"/>
      <c r="D46" s="104"/>
      <c r="E46" s="106"/>
      <c r="F46" s="106"/>
      <c r="G46" s="106"/>
      <c r="H46" s="104"/>
      <c r="I46" s="105"/>
      <c r="J46" s="380"/>
      <c r="K46" s="380"/>
      <c r="L46" s="380"/>
      <c r="M46" s="380"/>
      <c r="N46" s="380"/>
      <c r="O46" s="380"/>
      <c r="P46" s="380"/>
      <c r="Q46" s="380"/>
      <c r="R46" s="380"/>
      <c r="S46" s="380"/>
      <c r="T46" s="105"/>
      <c r="U46" s="380"/>
      <c r="V46" s="380"/>
      <c r="W46" s="380"/>
      <c r="X46" s="380"/>
      <c r="Y46" s="380"/>
      <c r="Z46" s="380"/>
      <c r="AA46" s="380"/>
      <c r="AB46" s="380"/>
      <c r="AC46" s="380"/>
      <c r="AD46" s="380"/>
      <c r="AE46" s="105"/>
      <c r="AF46" s="380"/>
      <c r="AG46" s="380"/>
      <c r="AH46" s="380"/>
      <c r="AI46" s="380"/>
      <c r="AJ46" s="380"/>
      <c r="AK46" s="380"/>
      <c r="AL46" s="380"/>
      <c r="AM46" s="380"/>
      <c r="AN46" s="380"/>
      <c r="AO46" s="380"/>
      <c r="AP46" s="105"/>
      <c r="AQ46" s="380"/>
      <c r="AR46" s="380"/>
      <c r="AS46" s="380"/>
      <c r="AT46" s="380"/>
      <c r="AU46" s="380"/>
      <c r="AV46" s="380"/>
      <c r="AW46" s="380"/>
      <c r="AX46" s="380"/>
      <c r="AY46" s="380"/>
      <c r="AZ46" s="380"/>
    </row>
    <row r="47" spans="2:52">
      <c r="B47" s="403"/>
      <c r="C47" s="237"/>
      <c r="D47" s="238"/>
      <c r="E47" s="239"/>
      <c r="F47" s="239"/>
      <c r="G47" s="239"/>
      <c r="H47" s="238"/>
      <c r="I47" s="240"/>
      <c r="J47" s="381"/>
      <c r="K47" s="381"/>
      <c r="L47" s="381"/>
      <c r="M47" s="381"/>
      <c r="N47" s="381"/>
      <c r="O47" s="381"/>
      <c r="P47" s="381"/>
      <c r="Q47" s="381"/>
      <c r="R47" s="381"/>
      <c r="S47" s="381"/>
      <c r="T47" s="240"/>
      <c r="U47" s="381"/>
      <c r="V47" s="381"/>
      <c r="W47" s="381"/>
      <c r="X47" s="381"/>
      <c r="Y47" s="381"/>
      <c r="Z47" s="381"/>
      <c r="AA47" s="381"/>
      <c r="AB47" s="381"/>
      <c r="AC47" s="381"/>
      <c r="AD47" s="381"/>
      <c r="AE47" s="240"/>
      <c r="AF47" s="381"/>
      <c r="AG47" s="381"/>
      <c r="AH47" s="381"/>
      <c r="AI47" s="381"/>
      <c r="AJ47" s="381"/>
      <c r="AK47" s="381"/>
      <c r="AL47" s="381"/>
      <c r="AM47" s="381"/>
      <c r="AN47" s="381"/>
      <c r="AO47" s="381"/>
      <c r="AP47" s="240"/>
      <c r="AQ47" s="381"/>
      <c r="AR47" s="381"/>
      <c r="AS47" s="381"/>
      <c r="AT47" s="381"/>
      <c r="AU47" s="381"/>
      <c r="AV47" s="381"/>
      <c r="AW47" s="381"/>
      <c r="AX47" s="381"/>
      <c r="AY47" s="381"/>
      <c r="AZ47" s="381"/>
    </row>
    <row r="48" spans="2:52" s="18" customFormat="1">
      <c r="B48" s="401"/>
      <c r="C48" s="358"/>
      <c r="D48" s="359" t="s">
        <v>326</v>
      </c>
      <c r="E48" s="361"/>
      <c r="F48" s="362"/>
      <c r="G48" s="362"/>
      <c r="H48" s="363"/>
      <c r="I48" s="360"/>
      <c r="J48" s="379"/>
      <c r="K48" s="379"/>
      <c r="L48" s="379"/>
      <c r="M48" s="379"/>
      <c r="N48" s="379"/>
      <c r="O48" s="379"/>
      <c r="P48" s="379"/>
      <c r="Q48" s="379"/>
      <c r="R48" s="379"/>
      <c r="S48" s="379"/>
      <c r="T48" s="360"/>
      <c r="U48" s="379"/>
      <c r="V48" s="379"/>
      <c r="W48" s="379"/>
      <c r="X48" s="379"/>
      <c r="Y48" s="379"/>
      <c r="Z48" s="379"/>
      <c r="AA48" s="379"/>
      <c r="AB48" s="379"/>
      <c r="AC48" s="379"/>
      <c r="AD48" s="379"/>
      <c r="AE48" s="360"/>
      <c r="AF48" s="379"/>
      <c r="AG48" s="379"/>
      <c r="AH48" s="379"/>
      <c r="AI48" s="379"/>
      <c r="AJ48" s="379"/>
      <c r="AK48" s="379"/>
      <c r="AL48" s="379"/>
      <c r="AM48" s="379"/>
      <c r="AN48" s="379"/>
      <c r="AO48" s="379"/>
      <c r="AP48" s="360"/>
      <c r="AQ48" s="379"/>
      <c r="AR48" s="379"/>
      <c r="AS48" s="379"/>
      <c r="AT48" s="379"/>
      <c r="AU48" s="379"/>
      <c r="AV48" s="379"/>
      <c r="AW48" s="379"/>
      <c r="AX48" s="379"/>
      <c r="AY48" s="379"/>
      <c r="AZ48" s="379"/>
    </row>
    <row r="49" spans="2:52" ht="28.8">
      <c r="B49" s="403"/>
      <c r="C49" s="237"/>
      <c r="D49" s="241" t="s">
        <v>327</v>
      </c>
      <c r="E49" s="516"/>
      <c r="F49" s="516"/>
      <c r="G49" s="516"/>
      <c r="H49" s="515"/>
      <c r="I49" s="508"/>
      <c r="J49" s="506"/>
      <c r="K49" s="506"/>
      <c r="L49" s="506"/>
      <c r="M49" s="506"/>
      <c r="N49" s="506"/>
      <c r="O49" s="506"/>
      <c r="P49" s="506"/>
      <c r="Q49" s="506"/>
      <c r="R49" s="506"/>
      <c r="S49" s="506"/>
      <c r="T49" s="507"/>
      <c r="U49" s="506"/>
      <c r="V49" s="506"/>
      <c r="W49" s="506"/>
      <c r="X49" s="506"/>
      <c r="Y49" s="506"/>
      <c r="Z49" s="506"/>
      <c r="AA49" s="506"/>
      <c r="AB49" s="506"/>
      <c r="AC49" s="506"/>
      <c r="AD49" s="506"/>
      <c r="AE49" s="507"/>
      <c r="AF49" s="506"/>
      <c r="AG49" s="506"/>
      <c r="AH49" s="506"/>
      <c r="AI49" s="506"/>
      <c r="AJ49" s="506"/>
      <c r="AK49" s="506"/>
      <c r="AL49" s="506"/>
      <c r="AM49" s="506"/>
      <c r="AN49" s="506"/>
      <c r="AO49" s="506"/>
      <c r="AP49" s="507"/>
      <c r="AQ49" s="506"/>
      <c r="AR49" s="506"/>
      <c r="AS49" s="506"/>
      <c r="AT49" s="506"/>
      <c r="AU49" s="506"/>
      <c r="AV49" s="506"/>
      <c r="AW49" s="506"/>
      <c r="AX49" s="506"/>
      <c r="AY49" s="506"/>
      <c r="AZ49" s="506"/>
    </row>
    <row r="50" spans="2:52" ht="14.4">
      <c r="B50" s="403"/>
      <c r="C50" s="237"/>
      <c r="D50" s="241" t="s">
        <v>328</v>
      </c>
      <c r="E50" s="516"/>
      <c r="F50" s="516"/>
      <c r="G50" s="516"/>
      <c r="H50" s="515"/>
      <c r="I50" s="508"/>
      <c r="J50" s="506"/>
      <c r="K50" s="506"/>
      <c r="L50" s="506"/>
      <c r="M50" s="506"/>
      <c r="N50" s="506"/>
      <c r="O50" s="506"/>
      <c r="P50" s="506"/>
      <c r="Q50" s="506"/>
      <c r="R50" s="506"/>
      <c r="S50" s="506"/>
      <c r="T50" s="507"/>
      <c r="U50" s="506"/>
      <c r="V50" s="506"/>
      <c r="W50" s="506"/>
      <c r="X50" s="506"/>
      <c r="Y50" s="506"/>
      <c r="Z50" s="506"/>
      <c r="AA50" s="506"/>
      <c r="AB50" s="506"/>
      <c r="AC50" s="506"/>
      <c r="AD50" s="506"/>
      <c r="AE50" s="507"/>
      <c r="AF50" s="506"/>
      <c r="AG50" s="506"/>
      <c r="AH50" s="506"/>
      <c r="AI50" s="506"/>
      <c r="AJ50" s="506"/>
      <c r="AK50" s="506"/>
      <c r="AL50" s="506"/>
      <c r="AM50" s="506"/>
      <c r="AN50" s="506"/>
      <c r="AO50" s="506"/>
      <c r="AP50" s="507"/>
      <c r="AQ50" s="506"/>
      <c r="AR50" s="506"/>
      <c r="AS50" s="506"/>
      <c r="AT50" s="506"/>
      <c r="AU50" s="506"/>
      <c r="AV50" s="506"/>
      <c r="AW50" s="506"/>
      <c r="AX50" s="506"/>
      <c r="AY50" s="506"/>
      <c r="AZ50" s="506"/>
    </row>
    <row r="51" spans="2:52" s="28" customFormat="1" ht="18" customHeight="1">
      <c r="B51" s="399"/>
      <c r="C51" s="356"/>
      <c r="D51" s="353" t="s">
        <v>329</v>
      </c>
      <c r="E51" s="516"/>
      <c r="F51" s="516"/>
      <c r="G51" s="516"/>
      <c r="H51" s="508"/>
      <c r="I51" s="508"/>
      <c r="J51" s="506"/>
      <c r="K51" s="506"/>
      <c r="L51" s="506"/>
      <c r="M51" s="506"/>
      <c r="N51" s="506"/>
      <c r="O51" s="506"/>
      <c r="P51" s="506"/>
      <c r="Q51" s="506"/>
      <c r="R51" s="506"/>
      <c r="S51" s="506"/>
      <c r="T51" s="508"/>
      <c r="U51" s="506"/>
      <c r="V51" s="506"/>
      <c r="W51" s="506"/>
      <c r="X51" s="506"/>
      <c r="Y51" s="506"/>
      <c r="Z51" s="506"/>
      <c r="AA51" s="506"/>
      <c r="AB51" s="506"/>
      <c r="AC51" s="506"/>
      <c r="AD51" s="506"/>
      <c r="AE51" s="508"/>
      <c r="AF51" s="506"/>
      <c r="AG51" s="506"/>
      <c r="AH51" s="506"/>
      <c r="AI51" s="506"/>
      <c r="AJ51" s="506"/>
      <c r="AK51" s="506"/>
      <c r="AL51" s="506"/>
      <c r="AM51" s="506"/>
      <c r="AN51" s="506"/>
      <c r="AO51" s="506"/>
      <c r="AP51" s="508"/>
      <c r="AQ51" s="506"/>
      <c r="AR51" s="506"/>
      <c r="AS51" s="506"/>
      <c r="AT51" s="506"/>
      <c r="AU51" s="506"/>
      <c r="AV51" s="506"/>
      <c r="AW51" s="506"/>
      <c r="AX51" s="506"/>
      <c r="AY51" s="506"/>
      <c r="AZ51" s="506"/>
    </row>
    <row r="52" spans="2:52" s="18" customFormat="1" ht="14.4">
      <c r="B52" s="400"/>
      <c r="C52" s="205"/>
      <c r="D52" s="355"/>
      <c r="E52" s="833"/>
      <c r="F52" s="833"/>
      <c r="G52" s="833"/>
      <c r="H52" s="834"/>
      <c r="I52" s="207"/>
      <c r="J52" s="378"/>
      <c r="K52" s="378"/>
      <c r="L52" s="378"/>
      <c r="M52" s="378"/>
      <c r="N52" s="378"/>
      <c r="O52" s="378"/>
      <c r="P52" s="378"/>
      <c r="Q52" s="378"/>
      <c r="R52" s="378"/>
      <c r="S52" s="378"/>
      <c r="T52" s="207"/>
      <c r="U52" s="378"/>
      <c r="V52" s="378"/>
      <c r="W52" s="378"/>
      <c r="X52" s="378"/>
      <c r="Y52" s="378"/>
      <c r="Z52" s="378"/>
      <c r="AA52" s="378"/>
      <c r="AB52" s="378"/>
      <c r="AC52" s="378"/>
      <c r="AD52" s="378"/>
      <c r="AE52" s="207"/>
      <c r="AF52" s="378"/>
      <c r="AG52" s="378"/>
      <c r="AH52" s="378"/>
      <c r="AI52" s="378"/>
      <c r="AJ52" s="378"/>
      <c r="AK52" s="378"/>
      <c r="AL52" s="378"/>
      <c r="AM52" s="378"/>
      <c r="AN52" s="378"/>
      <c r="AO52" s="378"/>
      <c r="AP52" s="207"/>
      <c r="AQ52" s="378"/>
      <c r="AR52" s="378"/>
      <c r="AS52" s="378"/>
      <c r="AT52" s="378"/>
      <c r="AU52" s="378"/>
      <c r="AV52" s="378"/>
      <c r="AW52" s="378"/>
      <c r="AX52" s="378"/>
      <c r="AY52" s="378"/>
      <c r="AZ52" s="378"/>
    </row>
    <row r="53" spans="2:52" s="28" customFormat="1" ht="13.8" thickBot="1">
      <c r="B53" s="404"/>
      <c r="C53" s="405"/>
      <c r="D53" s="405" t="s">
        <v>211</v>
      </c>
      <c r="E53" s="835"/>
      <c r="F53" s="835"/>
      <c r="G53" s="835"/>
      <c r="H53" s="836"/>
      <c r="I53" s="408">
        <f>I38+I43+I51</f>
        <v>2488</v>
      </c>
      <c r="J53" s="410">
        <f t="shared" ref="J53:AZ53" si="15">J38+J43+J51</f>
        <v>655</v>
      </c>
      <c r="K53" s="410">
        <f t="shared" si="15"/>
        <v>45000</v>
      </c>
      <c r="L53" s="410">
        <f t="shared" si="15"/>
        <v>1110</v>
      </c>
      <c r="M53" s="410">
        <f t="shared" ref="M53" si="16">M38+M43+M51</f>
        <v>0</v>
      </c>
      <c r="N53" s="410">
        <f t="shared" ref="N53" si="17">N38+N43+N51</f>
        <v>0</v>
      </c>
      <c r="O53" s="410">
        <f t="shared" si="15"/>
        <v>650</v>
      </c>
      <c r="P53" s="410">
        <f t="shared" si="15"/>
        <v>650</v>
      </c>
      <c r="Q53" s="410">
        <f t="shared" ref="Q53" si="18">Q38+Q43+Q51</f>
        <v>0</v>
      </c>
      <c r="R53" s="410">
        <f t="shared" ref="R53:S53" si="19">R38+R43+R51</f>
        <v>0</v>
      </c>
      <c r="S53" s="410">
        <f t="shared" si="19"/>
        <v>0</v>
      </c>
      <c r="T53" s="409">
        <f t="shared" si="15"/>
        <v>1538</v>
      </c>
      <c r="U53" s="410">
        <f t="shared" si="15"/>
        <v>665</v>
      </c>
      <c r="V53" s="410">
        <f t="shared" si="15"/>
        <v>65000</v>
      </c>
      <c r="W53" s="410">
        <f t="shared" si="15"/>
        <v>1665</v>
      </c>
      <c r="X53" s="410">
        <f t="shared" si="15"/>
        <v>0</v>
      </c>
      <c r="Y53" s="410">
        <f t="shared" si="15"/>
        <v>0</v>
      </c>
      <c r="Z53" s="410">
        <f t="shared" si="15"/>
        <v>650</v>
      </c>
      <c r="AA53" s="410">
        <f t="shared" si="15"/>
        <v>650</v>
      </c>
      <c r="AB53" s="410">
        <f t="shared" si="15"/>
        <v>0</v>
      </c>
      <c r="AC53" s="410">
        <f t="shared" si="15"/>
        <v>0</v>
      </c>
      <c r="AD53" s="410">
        <f t="shared" si="15"/>
        <v>0</v>
      </c>
      <c r="AE53" s="409">
        <f t="shared" si="15"/>
        <v>1871</v>
      </c>
      <c r="AF53" s="410">
        <f t="shared" si="15"/>
        <v>665</v>
      </c>
      <c r="AG53" s="410">
        <f>AG38+AG43+AG51</f>
        <v>65000</v>
      </c>
      <c r="AH53" s="410">
        <f>AH38+AH43+AH51</f>
        <v>1665</v>
      </c>
      <c r="AI53" s="410">
        <f t="shared" ref="AI53:AJ53" si="20">AI38+AI43+AI51</f>
        <v>0</v>
      </c>
      <c r="AJ53" s="410">
        <f t="shared" si="20"/>
        <v>0</v>
      </c>
      <c r="AK53" s="410">
        <f>AK38+AK43+AK51</f>
        <v>650</v>
      </c>
      <c r="AL53" s="410">
        <f t="shared" si="15"/>
        <v>650</v>
      </c>
      <c r="AM53" s="410">
        <f t="shared" ref="AM53:AO53" si="21">AM38+AM43+AM51</f>
        <v>0</v>
      </c>
      <c r="AN53" s="410">
        <f t="shared" si="21"/>
        <v>0</v>
      </c>
      <c r="AO53" s="410">
        <f t="shared" si="21"/>
        <v>0</v>
      </c>
      <c r="AP53" s="409">
        <f t="shared" si="15"/>
        <v>8204</v>
      </c>
      <c r="AQ53" s="410">
        <f t="shared" si="15"/>
        <v>665</v>
      </c>
      <c r="AR53" s="410">
        <f t="shared" si="15"/>
        <v>65000</v>
      </c>
      <c r="AS53" s="410">
        <f t="shared" si="15"/>
        <v>1665</v>
      </c>
      <c r="AT53" s="410">
        <f t="shared" si="15"/>
        <v>0</v>
      </c>
      <c r="AU53" s="410">
        <f t="shared" si="15"/>
        <v>0</v>
      </c>
      <c r="AV53" s="410">
        <f t="shared" si="15"/>
        <v>650</v>
      </c>
      <c r="AW53" s="410">
        <f t="shared" si="15"/>
        <v>650</v>
      </c>
      <c r="AX53" s="410">
        <f t="shared" si="15"/>
        <v>0</v>
      </c>
      <c r="AY53" s="410">
        <f t="shared" si="15"/>
        <v>0</v>
      </c>
      <c r="AZ53" s="410">
        <f t="shared" si="15"/>
        <v>0</v>
      </c>
    </row>
    <row r="54" spans="2:52" s="18" customFormat="1" ht="13.8" thickBot="1">
      <c r="B54" s="28"/>
      <c r="C54" s="28"/>
      <c r="D54" s="208"/>
      <c r="E54" s="118"/>
      <c r="F54" s="118"/>
      <c r="G54" s="118"/>
      <c r="H54" s="208"/>
      <c r="I54" s="26"/>
      <c r="J54" s="374"/>
      <c r="K54" s="374"/>
      <c r="L54" s="374"/>
      <c r="M54" s="374"/>
      <c r="N54" s="374"/>
      <c r="O54" s="374"/>
      <c r="P54" s="374"/>
      <c r="Q54" s="374"/>
      <c r="R54" s="374"/>
      <c r="S54" s="374"/>
      <c r="T54" s="26"/>
      <c r="U54" s="374"/>
      <c r="V54" s="374"/>
      <c r="W54" s="374"/>
      <c r="X54" s="374"/>
      <c r="Y54" s="374"/>
      <c r="Z54" s="374"/>
      <c r="AA54" s="374"/>
      <c r="AB54" s="374"/>
      <c r="AC54" s="374"/>
      <c r="AD54" s="374"/>
      <c r="AE54" s="26"/>
      <c r="AF54" s="374"/>
      <c r="AG54" s="374"/>
      <c r="AH54" s="374"/>
      <c r="AI54" s="374"/>
      <c r="AJ54" s="374"/>
      <c r="AK54" s="374"/>
      <c r="AL54" s="374"/>
      <c r="AM54" s="374"/>
      <c r="AN54" s="374"/>
      <c r="AO54" s="374"/>
      <c r="AP54" s="26"/>
      <c r="AQ54" s="374"/>
      <c r="AR54" s="374"/>
      <c r="AS54" s="374"/>
      <c r="AT54" s="374"/>
      <c r="AU54" s="374"/>
      <c r="AV54" s="374"/>
      <c r="AW54" s="374"/>
      <c r="AX54" s="374"/>
      <c r="AY54" s="374"/>
      <c r="AZ54" s="374"/>
    </row>
    <row r="55" spans="2:52">
      <c r="B55" s="411"/>
      <c r="C55" s="412"/>
      <c r="D55" s="413"/>
      <c r="E55" s="415"/>
      <c r="F55" s="415"/>
      <c r="G55" s="415"/>
      <c r="H55" s="413"/>
      <c r="I55" s="416"/>
      <c r="J55" s="417"/>
      <c r="K55" s="417"/>
      <c r="L55" s="417"/>
      <c r="M55" s="417"/>
      <c r="N55" s="417"/>
      <c r="O55" s="417"/>
      <c r="P55" s="417"/>
      <c r="Q55" s="417"/>
      <c r="R55" s="417"/>
      <c r="S55" s="417"/>
      <c r="T55" s="416"/>
      <c r="U55" s="417"/>
      <c r="V55" s="417"/>
      <c r="W55" s="417"/>
      <c r="X55" s="417"/>
      <c r="Y55" s="417"/>
      <c r="Z55" s="417"/>
      <c r="AA55" s="417"/>
      <c r="AB55" s="417"/>
      <c r="AC55" s="417"/>
      <c r="AD55" s="417"/>
      <c r="AE55" s="416"/>
      <c r="AF55" s="417"/>
      <c r="AG55" s="417"/>
      <c r="AH55" s="417"/>
      <c r="AI55" s="417"/>
      <c r="AJ55" s="417"/>
      <c r="AK55" s="417"/>
      <c r="AL55" s="417"/>
      <c r="AM55" s="417"/>
      <c r="AN55" s="417"/>
      <c r="AO55" s="417"/>
      <c r="AP55" s="416"/>
      <c r="AQ55" s="417"/>
      <c r="AR55" s="417"/>
      <c r="AS55" s="417"/>
      <c r="AT55" s="417"/>
      <c r="AU55" s="417"/>
      <c r="AV55" s="417"/>
      <c r="AW55" s="417"/>
      <c r="AX55" s="417"/>
      <c r="AY55" s="417"/>
      <c r="AZ55" s="417"/>
    </row>
    <row r="56" spans="2:52" s="27" customFormat="1">
      <c r="B56" s="401"/>
      <c r="C56" s="358"/>
      <c r="D56" s="359" t="s">
        <v>330</v>
      </c>
      <c r="E56" s="362"/>
      <c r="F56" s="362"/>
      <c r="G56" s="362"/>
      <c r="H56" s="363"/>
      <c r="I56" s="360"/>
      <c r="J56" s="379"/>
      <c r="K56" s="379"/>
      <c r="L56" s="379"/>
      <c r="M56" s="379"/>
      <c r="N56" s="379"/>
      <c r="O56" s="379"/>
      <c r="P56" s="379"/>
      <c r="Q56" s="379"/>
      <c r="R56" s="379"/>
      <c r="S56" s="379"/>
      <c r="T56" s="360"/>
      <c r="U56" s="379"/>
      <c r="V56" s="379"/>
      <c r="W56" s="379"/>
      <c r="X56" s="379"/>
      <c r="Y56" s="379"/>
      <c r="Z56" s="379"/>
      <c r="AA56" s="379"/>
      <c r="AB56" s="379"/>
      <c r="AC56" s="379"/>
      <c r="AD56" s="379"/>
      <c r="AE56" s="360"/>
      <c r="AF56" s="379"/>
      <c r="AG56" s="379"/>
      <c r="AH56" s="379"/>
      <c r="AI56" s="379"/>
      <c r="AJ56" s="379"/>
      <c r="AK56" s="379"/>
      <c r="AL56" s="379"/>
      <c r="AM56" s="379"/>
      <c r="AN56" s="379"/>
      <c r="AO56" s="379"/>
      <c r="AP56" s="360"/>
      <c r="AQ56" s="379"/>
      <c r="AR56" s="379"/>
      <c r="AS56" s="379"/>
      <c r="AT56" s="379"/>
      <c r="AU56" s="379"/>
      <c r="AV56" s="379"/>
      <c r="AW56" s="379"/>
      <c r="AX56" s="379"/>
      <c r="AY56" s="379"/>
      <c r="AZ56" s="379"/>
    </row>
    <row r="57" spans="2:52" s="18" customFormat="1">
      <c r="B57" s="395"/>
      <c r="C57" s="286"/>
      <c r="D57" s="283"/>
      <c r="E57" s="837"/>
      <c r="F57" s="837"/>
      <c r="G57" s="837"/>
      <c r="H57" s="838"/>
      <c r="I57" s="284"/>
      <c r="J57" s="375"/>
      <c r="K57" s="375"/>
      <c r="L57" s="375"/>
      <c r="M57" s="375"/>
      <c r="N57" s="375"/>
      <c r="O57" s="375"/>
      <c r="P57" s="375"/>
      <c r="Q57" s="375"/>
      <c r="R57" s="375"/>
      <c r="S57" s="375"/>
      <c r="T57" s="284"/>
      <c r="U57" s="375"/>
      <c r="V57" s="375"/>
      <c r="W57" s="375"/>
      <c r="X57" s="375"/>
      <c r="Y57" s="375"/>
      <c r="Z57" s="375"/>
      <c r="AA57" s="375"/>
      <c r="AB57" s="375"/>
      <c r="AC57" s="375"/>
      <c r="AD57" s="375"/>
      <c r="AE57" s="284"/>
      <c r="AF57" s="375"/>
      <c r="AG57" s="375"/>
      <c r="AH57" s="375"/>
      <c r="AI57" s="375"/>
      <c r="AJ57" s="375"/>
      <c r="AK57" s="375"/>
      <c r="AL57" s="375"/>
      <c r="AM57" s="375"/>
      <c r="AN57" s="375"/>
      <c r="AO57" s="375"/>
      <c r="AP57" s="284"/>
      <c r="AQ57" s="375"/>
      <c r="AR57" s="375"/>
      <c r="AS57" s="375"/>
      <c r="AT57" s="375"/>
      <c r="AU57" s="375"/>
      <c r="AV57" s="375"/>
      <c r="AW57" s="375"/>
      <c r="AX57" s="375"/>
      <c r="AY57" s="375"/>
      <c r="AZ57" s="375"/>
    </row>
    <row r="58" spans="2:52" s="18" customFormat="1">
      <c r="B58" s="395"/>
      <c r="C58" s="286"/>
      <c r="D58" s="283"/>
      <c r="E58" s="837"/>
      <c r="F58" s="837"/>
      <c r="G58" s="837"/>
      <c r="H58" s="838"/>
      <c r="I58" s="284"/>
      <c r="J58" s="375"/>
      <c r="K58" s="375"/>
      <c r="L58" s="375"/>
      <c r="M58" s="375"/>
      <c r="N58" s="375"/>
      <c r="O58" s="375"/>
      <c r="P58" s="375"/>
      <c r="Q58" s="375"/>
      <c r="R58" s="375"/>
      <c r="S58" s="375"/>
      <c r="T58" s="284"/>
      <c r="U58" s="375"/>
      <c r="V58" s="375"/>
      <c r="W58" s="375"/>
      <c r="X58" s="375"/>
      <c r="Y58" s="375"/>
      <c r="Z58" s="375"/>
      <c r="AA58" s="375"/>
      <c r="AB58" s="375"/>
      <c r="AC58" s="375"/>
      <c r="AD58" s="375"/>
      <c r="AE58" s="284"/>
      <c r="AF58" s="375"/>
      <c r="AG58" s="375"/>
      <c r="AH58" s="375"/>
      <c r="AI58" s="375"/>
      <c r="AJ58" s="375"/>
      <c r="AK58" s="375"/>
      <c r="AL58" s="375"/>
      <c r="AM58" s="375"/>
      <c r="AN58" s="375"/>
      <c r="AO58" s="375"/>
      <c r="AP58" s="284"/>
      <c r="AQ58" s="375"/>
      <c r="AR58" s="375"/>
      <c r="AS58" s="375"/>
      <c r="AT58" s="375"/>
      <c r="AU58" s="375"/>
      <c r="AV58" s="375"/>
      <c r="AW58" s="375"/>
      <c r="AX58" s="375"/>
      <c r="AY58" s="375"/>
      <c r="AZ58" s="375"/>
    </row>
    <row r="59" spans="2:52" s="18" customFormat="1">
      <c r="B59" s="395"/>
      <c r="C59" s="286"/>
      <c r="D59" s="283"/>
      <c r="E59" s="837"/>
      <c r="F59" s="837"/>
      <c r="G59" s="837"/>
      <c r="H59" s="838"/>
      <c r="I59" s="284"/>
      <c r="J59" s="375"/>
      <c r="K59" s="375"/>
      <c r="L59" s="375"/>
      <c r="M59" s="375"/>
      <c r="N59" s="375"/>
      <c r="O59" s="375"/>
      <c r="P59" s="375"/>
      <c r="Q59" s="375"/>
      <c r="R59" s="375"/>
      <c r="S59" s="375"/>
      <c r="T59" s="284"/>
      <c r="U59" s="375"/>
      <c r="V59" s="375"/>
      <c r="W59" s="375"/>
      <c r="X59" s="375"/>
      <c r="Y59" s="375"/>
      <c r="Z59" s="375"/>
      <c r="AA59" s="375"/>
      <c r="AB59" s="375"/>
      <c r="AC59" s="375"/>
      <c r="AD59" s="375"/>
      <c r="AE59" s="284"/>
      <c r="AF59" s="375"/>
      <c r="AG59" s="375"/>
      <c r="AH59" s="375"/>
      <c r="AI59" s="375"/>
      <c r="AJ59" s="375"/>
      <c r="AK59" s="375"/>
      <c r="AL59" s="375"/>
      <c r="AM59" s="375"/>
      <c r="AN59" s="375"/>
      <c r="AO59" s="375"/>
      <c r="AP59" s="284"/>
      <c r="AQ59" s="375"/>
      <c r="AR59" s="375"/>
      <c r="AS59" s="375"/>
      <c r="AT59" s="375"/>
      <c r="AU59" s="375"/>
      <c r="AV59" s="375"/>
      <c r="AW59" s="375"/>
      <c r="AX59" s="375"/>
      <c r="AY59" s="375"/>
      <c r="AZ59" s="375"/>
    </row>
    <row r="60" spans="2:52" s="18" customFormat="1">
      <c r="B60" s="395"/>
      <c r="C60" s="286"/>
      <c r="D60" s="283"/>
      <c r="E60" s="837"/>
      <c r="F60" s="837"/>
      <c r="G60" s="837"/>
      <c r="H60" s="838"/>
      <c r="I60" s="284"/>
      <c r="J60" s="375"/>
      <c r="K60" s="375"/>
      <c r="L60" s="375"/>
      <c r="M60" s="375"/>
      <c r="N60" s="375"/>
      <c r="O60" s="375"/>
      <c r="P60" s="375"/>
      <c r="Q60" s="375"/>
      <c r="R60" s="375"/>
      <c r="S60" s="375"/>
      <c r="T60" s="284"/>
      <c r="U60" s="375"/>
      <c r="V60" s="375"/>
      <c r="W60" s="375"/>
      <c r="X60" s="375"/>
      <c r="Y60" s="375"/>
      <c r="Z60" s="375"/>
      <c r="AA60" s="375"/>
      <c r="AB60" s="375"/>
      <c r="AC60" s="375"/>
      <c r="AD60" s="375"/>
      <c r="AE60" s="284"/>
      <c r="AF60" s="375"/>
      <c r="AG60" s="375"/>
      <c r="AH60" s="375"/>
      <c r="AI60" s="375"/>
      <c r="AJ60" s="375"/>
      <c r="AK60" s="375"/>
      <c r="AL60" s="375"/>
      <c r="AM60" s="375"/>
      <c r="AN60" s="375"/>
      <c r="AO60" s="375"/>
      <c r="AP60" s="284"/>
      <c r="AQ60" s="375"/>
      <c r="AR60" s="375"/>
      <c r="AS60" s="375"/>
      <c r="AT60" s="375"/>
      <c r="AU60" s="375"/>
      <c r="AV60" s="375"/>
      <c r="AW60" s="375"/>
      <c r="AX60" s="375"/>
      <c r="AY60" s="375"/>
      <c r="AZ60" s="375"/>
    </row>
    <row r="61" spans="2:52" s="18" customFormat="1">
      <c r="B61" s="395"/>
      <c r="C61" s="286"/>
      <c r="D61" s="283"/>
      <c r="E61" s="837"/>
      <c r="F61" s="837"/>
      <c r="G61" s="837"/>
      <c r="H61" s="838"/>
      <c r="I61" s="284"/>
      <c r="J61" s="375"/>
      <c r="K61" s="375"/>
      <c r="L61" s="375"/>
      <c r="M61" s="375"/>
      <c r="N61" s="375"/>
      <c r="O61" s="375"/>
      <c r="P61" s="375"/>
      <c r="Q61" s="375"/>
      <c r="R61" s="375"/>
      <c r="S61" s="375"/>
      <c r="T61" s="284"/>
      <c r="U61" s="375"/>
      <c r="V61" s="375"/>
      <c r="W61" s="375"/>
      <c r="X61" s="375"/>
      <c r="Y61" s="375"/>
      <c r="Z61" s="375"/>
      <c r="AA61" s="375"/>
      <c r="AB61" s="375"/>
      <c r="AC61" s="375"/>
      <c r="AD61" s="375"/>
      <c r="AE61" s="284"/>
      <c r="AF61" s="375"/>
      <c r="AG61" s="375"/>
      <c r="AH61" s="375"/>
      <c r="AI61" s="375"/>
      <c r="AJ61" s="375"/>
      <c r="AK61" s="375"/>
      <c r="AL61" s="375"/>
      <c r="AM61" s="375"/>
      <c r="AN61" s="375"/>
      <c r="AO61" s="375"/>
      <c r="AP61" s="284"/>
      <c r="AQ61" s="375"/>
      <c r="AR61" s="375"/>
      <c r="AS61" s="375"/>
      <c r="AT61" s="375"/>
      <c r="AU61" s="375"/>
      <c r="AV61" s="375"/>
      <c r="AW61" s="375"/>
      <c r="AX61" s="375"/>
      <c r="AY61" s="375"/>
      <c r="AZ61" s="375"/>
    </row>
    <row r="62" spans="2:52" s="18" customFormat="1">
      <c r="B62" s="395"/>
      <c r="C62" s="286"/>
      <c r="D62" s="283"/>
      <c r="E62" s="837"/>
      <c r="F62" s="837"/>
      <c r="G62" s="837"/>
      <c r="H62" s="838"/>
      <c r="I62" s="284"/>
      <c r="J62" s="375"/>
      <c r="K62" s="375"/>
      <c r="L62" s="375"/>
      <c r="M62" s="375"/>
      <c r="N62" s="375"/>
      <c r="O62" s="375"/>
      <c r="P62" s="375"/>
      <c r="Q62" s="375"/>
      <c r="R62" s="375"/>
      <c r="S62" s="375"/>
      <c r="T62" s="284"/>
      <c r="U62" s="375"/>
      <c r="V62" s="375"/>
      <c r="W62" s="375"/>
      <c r="X62" s="375"/>
      <c r="Y62" s="375"/>
      <c r="Z62" s="375"/>
      <c r="AA62" s="375"/>
      <c r="AB62" s="375"/>
      <c r="AC62" s="375"/>
      <c r="AD62" s="375"/>
      <c r="AE62" s="284"/>
      <c r="AF62" s="375"/>
      <c r="AG62" s="375"/>
      <c r="AH62" s="375"/>
      <c r="AI62" s="375"/>
      <c r="AJ62" s="375"/>
      <c r="AK62" s="375"/>
      <c r="AL62" s="375"/>
      <c r="AM62" s="375"/>
      <c r="AN62" s="375"/>
      <c r="AO62" s="375"/>
      <c r="AP62" s="284"/>
      <c r="AQ62" s="375"/>
      <c r="AR62" s="375"/>
      <c r="AS62" s="375"/>
      <c r="AT62" s="375"/>
      <c r="AU62" s="375"/>
      <c r="AV62" s="375"/>
      <c r="AW62" s="375"/>
      <c r="AX62" s="375"/>
      <c r="AY62" s="375"/>
      <c r="AZ62" s="375"/>
    </row>
    <row r="63" spans="2:52" s="27" customFormat="1" ht="13.8" thickBot="1">
      <c r="B63" s="418"/>
      <c r="C63" s="419"/>
      <c r="D63" s="420" t="s">
        <v>331</v>
      </c>
      <c r="E63" s="839"/>
      <c r="F63" s="839"/>
      <c r="G63" s="839"/>
      <c r="H63" s="840"/>
      <c r="I63" s="422">
        <f t="shared" ref="I63:AC63" si="22">SUM(I57:I62)</f>
        <v>0</v>
      </c>
      <c r="J63" s="423">
        <f t="shared" si="22"/>
        <v>0</v>
      </c>
      <c r="K63" s="423">
        <f t="shared" si="22"/>
        <v>0</v>
      </c>
      <c r="L63" s="423">
        <f t="shared" si="22"/>
        <v>0</v>
      </c>
      <c r="M63" s="423">
        <f t="shared" ref="M63" si="23">SUM(M57:M62)</f>
        <v>0</v>
      </c>
      <c r="N63" s="423">
        <f t="shared" ref="N63" si="24">SUM(N57:N62)</f>
        <v>0</v>
      </c>
      <c r="O63" s="423">
        <f t="shared" si="22"/>
        <v>0</v>
      </c>
      <c r="P63" s="423">
        <f t="shared" si="22"/>
        <v>0</v>
      </c>
      <c r="Q63" s="423">
        <f t="shared" ref="Q63" si="25">SUM(Q57:Q62)</f>
        <v>0</v>
      </c>
      <c r="R63" s="423">
        <f t="shared" ref="R63:S63" si="26">SUM(R57:R62)</f>
        <v>0</v>
      </c>
      <c r="S63" s="423">
        <f t="shared" si="26"/>
        <v>0</v>
      </c>
      <c r="T63" s="422">
        <f t="shared" si="22"/>
        <v>0</v>
      </c>
      <c r="U63" s="423">
        <f t="shared" si="22"/>
        <v>0</v>
      </c>
      <c r="V63" s="423">
        <f t="shared" si="22"/>
        <v>0</v>
      </c>
      <c r="W63" s="423">
        <f t="shared" si="22"/>
        <v>0</v>
      </c>
      <c r="X63" s="423">
        <f t="shared" si="22"/>
        <v>0</v>
      </c>
      <c r="Y63" s="423">
        <f t="shared" si="22"/>
        <v>0</v>
      </c>
      <c r="Z63" s="423">
        <f t="shared" si="22"/>
        <v>0</v>
      </c>
      <c r="AA63" s="423">
        <f t="shared" si="22"/>
        <v>0</v>
      </c>
      <c r="AB63" s="423">
        <f t="shared" si="22"/>
        <v>0</v>
      </c>
      <c r="AC63" s="423">
        <f t="shared" si="22"/>
        <v>0</v>
      </c>
      <c r="AD63" s="423">
        <f t="shared" ref="AD63" si="27">SUM(AD57:AD62)</f>
        <v>0</v>
      </c>
      <c r="AE63" s="422">
        <f t="shared" ref="AE63:AW63" si="28">SUM(AE57:AE62)</f>
        <v>0</v>
      </c>
      <c r="AF63" s="423">
        <f t="shared" si="28"/>
        <v>0</v>
      </c>
      <c r="AG63" s="423">
        <f t="shared" si="28"/>
        <v>0</v>
      </c>
      <c r="AH63" s="423">
        <f t="shared" si="28"/>
        <v>0</v>
      </c>
      <c r="AI63" s="423">
        <f t="shared" ref="AI63:AJ63" si="29">SUM(AI57:AI62)</f>
        <v>0</v>
      </c>
      <c r="AJ63" s="423">
        <f t="shared" si="29"/>
        <v>0</v>
      </c>
      <c r="AK63" s="423">
        <f t="shared" si="28"/>
        <v>0</v>
      </c>
      <c r="AL63" s="423">
        <f t="shared" si="28"/>
        <v>0</v>
      </c>
      <c r="AM63" s="423">
        <f t="shared" ref="AM63:AO63" si="30">SUM(AM57:AM62)</f>
        <v>0</v>
      </c>
      <c r="AN63" s="423">
        <f t="shared" si="30"/>
        <v>0</v>
      </c>
      <c r="AO63" s="423">
        <f t="shared" si="30"/>
        <v>0</v>
      </c>
      <c r="AP63" s="422">
        <f t="shared" si="28"/>
        <v>0</v>
      </c>
      <c r="AQ63" s="423">
        <f t="shared" si="28"/>
        <v>0</v>
      </c>
      <c r="AR63" s="423">
        <f t="shared" si="28"/>
        <v>0</v>
      </c>
      <c r="AS63" s="423">
        <f t="shared" si="28"/>
        <v>0</v>
      </c>
      <c r="AT63" s="423">
        <f t="shared" ref="AT63:AU63" si="31">SUM(AT57:AT62)</f>
        <v>0</v>
      </c>
      <c r="AU63" s="423">
        <f t="shared" si="31"/>
        <v>0</v>
      </c>
      <c r="AV63" s="423">
        <f t="shared" si="28"/>
        <v>0</v>
      </c>
      <c r="AW63" s="423">
        <f t="shared" si="28"/>
        <v>0</v>
      </c>
      <c r="AX63" s="423">
        <f t="shared" ref="AX63:AZ63" si="32">SUM(AX57:AX62)</f>
        <v>0</v>
      </c>
      <c r="AY63" s="423">
        <f t="shared" si="32"/>
        <v>0</v>
      </c>
      <c r="AZ63" s="423">
        <f t="shared" si="32"/>
        <v>0</v>
      </c>
    </row>
    <row r="64" spans="2:52" s="27" customFormat="1" ht="13.8" thickBot="1">
      <c r="B64" s="28"/>
      <c r="C64" s="28"/>
      <c r="D64" s="19"/>
      <c r="E64" s="118"/>
      <c r="F64" s="118"/>
      <c r="G64" s="118"/>
      <c r="H64" s="208"/>
      <c r="I64" s="26"/>
      <c r="J64" s="374"/>
      <c r="K64" s="374"/>
      <c r="L64" s="374"/>
      <c r="M64" s="374"/>
      <c r="N64" s="374"/>
      <c r="O64" s="374"/>
      <c r="P64" s="374"/>
      <c r="Q64" s="374"/>
      <c r="R64" s="374"/>
      <c r="S64" s="374"/>
      <c r="T64" s="26"/>
      <c r="U64" s="374"/>
      <c r="V64" s="374"/>
      <c r="W64" s="374"/>
      <c r="X64" s="374"/>
      <c r="Y64" s="374"/>
      <c r="Z64" s="374"/>
      <c r="AA64" s="374"/>
      <c r="AB64" s="374"/>
      <c r="AC64" s="374"/>
      <c r="AD64" s="374"/>
      <c r="AE64" s="26"/>
      <c r="AF64" s="374"/>
      <c r="AG64" s="374"/>
      <c r="AH64" s="374"/>
      <c r="AI64" s="374"/>
      <c r="AJ64" s="374"/>
      <c r="AK64" s="374"/>
      <c r="AL64" s="374"/>
      <c r="AM64" s="374"/>
      <c r="AN64" s="374"/>
      <c r="AO64" s="374"/>
      <c r="AP64" s="26"/>
      <c r="AQ64" s="374"/>
      <c r="AR64" s="374"/>
      <c r="AS64" s="374"/>
      <c r="AT64" s="374"/>
      <c r="AU64" s="374"/>
      <c r="AV64" s="374"/>
      <c r="AW64" s="374"/>
      <c r="AX64" s="374"/>
      <c r="AY64" s="374"/>
      <c r="AZ64" s="374"/>
    </row>
    <row r="65" spans="2:52" s="27" customFormat="1">
      <c r="B65" s="425"/>
      <c r="C65" s="426"/>
      <c r="D65" s="427" t="s">
        <v>332</v>
      </c>
      <c r="E65" s="429"/>
      <c r="F65" s="429"/>
      <c r="G65" s="429"/>
      <c r="H65" s="430"/>
      <c r="I65" s="428"/>
      <c r="J65" s="431"/>
      <c r="K65" s="431"/>
      <c r="L65" s="431"/>
      <c r="M65" s="431"/>
      <c r="N65" s="431"/>
      <c r="O65" s="431"/>
      <c r="P65" s="431"/>
      <c r="Q65" s="431"/>
      <c r="R65" s="431"/>
      <c r="S65" s="431"/>
      <c r="T65" s="428"/>
      <c r="U65" s="431"/>
      <c r="V65" s="431"/>
      <c r="W65" s="431"/>
      <c r="X65" s="431"/>
      <c r="Y65" s="431"/>
      <c r="Z65" s="431"/>
      <c r="AA65" s="431"/>
      <c r="AB65" s="431"/>
      <c r="AC65" s="431"/>
      <c r="AD65" s="431"/>
      <c r="AE65" s="428"/>
      <c r="AF65" s="431"/>
      <c r="AG65" s="431"/>
      <c r="AH65" s="431"/>
      <c r="AI65" s="431"/>
      <c r="AJ65" s="431"/>
      <c r="AK65" s="431"/>
      <c r="AL65" s="431"/>
      <c r="AM65" s="431"/>
      <c r="AN65" s="431"/>
      <c r="AO65" s="431"/>
      <c r="AP65" s="428"/>
      <c r="AQ65" s="431"/>
      <c r="AR65" s="431"/>
      <c r="AS65" s="431"/>
      <c r="AT65" s="431"/>
      <c r="AU65" s="431"/>
      <c r="AV65" s="431"/>
      <c r="AW65" s="431"/>
      <c r="AX65" s="431"/>
      <c r="AY65" s="431"/>
      <c r="AZ65" s="431"/>
    </row>
    <row r="66" spans="2:52" s="27" customFormat="1" ht="15.6">
      <c r="B66" s="432"/>
      <c r="C66" s="388"/>
      <c r="D66" s="389" t="s">
        <v>333</v>
      </c>
      <c r="E66" s="281"/>
      <c r="F66" s="281"/>
      <c r="G66" s="281"/>
      <c r="H66" s="283"/>
      <c r="I66" s="284"/>
      <c r="J66" s="375"/>
      <c r="K66" s="375"/>
      <c r="L66" s="375"/>
      <c r="M66" s="375"/>
      <c r="N66" s="375"/>
      <c r="O66" s="375"/>
      <c r="P66" s="375"/>
      <c r="Q66" s="375"/>
      <c r="R66" s="375"/>
      <c r="S66" s="375"/>
      <c r="T66" s="284"/>
      <c r="U66" s="375"/>
      <c r="V66" s="375"/>
      <c r="W66" s="375"/>
      <c r="X66" s="375"/>
      <c r="Y66" s="375"/>
      <c r="Z66" s="375"/>
      <c r="AA66" s="375"/>
      <c r="AB66" s="375"/>
      <c r="AC66" s="375"/>
      <c r="AD66" s="375"/>
      <c r="AE66" s="284"/>
      <c r="AF66" s="375"/>
      <c r="AG66" s="375"/>
      <c r="AH66" s="375"/>
      <c r="AI66" s="375"/>
      <c r="AJ66" s="375"/>
      <c r="AK66" s="375"/>
      <c r="AL66" s="375"/>
      <c r="AM66" s="375"/>
      <c r="AN66" s="375"/>
      <c r="AO66" s="375"/>
      <c r="AP66" s="284"/>
      <c r="AQ66" s="375"/>
      <c r="AR66" s="375"/>
      <c r="AS66" s="375"/>
      <c r="AT66" s="375"/>
      <c r="AU66" s="375"/>
      <c r="AV66" s="375"/>
      <c r="AW66" s="375"/>
      <c r="AX66" s="375"/>
      <c r="AY66" s="375"/>
      <c r="AZ66" s="375"/>
    </row>
    <row r="67" spans="2:52" s="27" customFormat="1">
      <c r="B67" s="432"/>
      <c r="C67" s="388"/>
      <c r="D67" s="389" t="s">
        <v>334</v>
      </c>
      <c r="E67" s="281"/>
      <c r="F67" s="281"/>
      <c r="G67" s="281"/>
      <c r="H67" s="283"/>
      <c r="I67" s="284"/>
      <c r="J67" s="375"/>
      <c r="K67" s="375"/>
      <c r="L67" s="375"/>
      <c r="M67" s="375"/>
      <c r="N67" s="375"/>
      <c r="O67" s="375"/>
      <c r="P67" s="375"/>
      <c r="Q67" s="375"/>
      <c r="R67" s="375"/>
      <c r="S67" s="375"/>
      <c r="T67" s="284"/>
      <c r="U67" s="375"/>
      <c r="V67" s="375"/>
      <c r="W67" s="375"/>
      <c r="X67" s="375"/>
      <c r="Y67" s="375"/>
      <c r="Z67" s="375"/>
      <c r="AA67" s="375"/>
      <c r="AB67" s="375"/>
      <c r="AC67" s="375"/>
      <c r="AD67" s="375"/>
      <c r="AE67" s="284"/>
      <c r="AF67" s="375"/>
      <c r="AG67" s="375"/>
      <c r="AH67" s="375"/>
      <c r="AI67" s="375"/>
      <c r="AJ67" s="375"/>
      <c r="AK67" s="375"/>
      <c r="AL67" s="375"/>
      <c r="AM67" s="375"/>
      <c r="AN67" s="375"/>
      <c r="AO67" s="375"/>
      <c r="AP67" s="284"/>
      <c r="AQ67" s="375"/>
      <c r="AR67" s="375"/>
      <c r="AS67" s="375"/>
      <c r="AT67" s="375"/>
      <c r="AU67" s="375"/>
      <c r="AV67" s="375"/>
      <c r="AW67" s="375"/>
      <c r="AX67" s="375"/>
      <c r="AY67" s="375"/>
      <c r="AZ67" s="375"/>
    </row>
    <row r="68" spans="2:52" s="27" customFormat="1" ht="13.8" thickBot="1">
      <c r="B68" s="433"/>
      <c r="C68" s="434"/>
      <c r="D68" s="435"/>
      <c r="E68" s="436"/>
      <c r="F68" s="436"/>
      <c r="G68" s="436"/>
      <c r="H68" s="435"/>
      <c r="I68" s="437"/>
      <c r="J68" s="439"/>
      <c r="K68" s="439"/>
      <c r="L68" s="439"/>
      <c r="M68" s="439"/>
      <c r="N68" s="439"/>
      <c r="O68" s="439"/>
      <c r="P68" s="439"/>
      <c r="Q68" s="439"/>
      <c r="R68" s="439"/>
      <c r="S68" s="439"/>
      <c r="T68" s="437"/>
      <c r="U68" s="439"/>
      <c r="V68" s="439"/>
      <c r="W68" s="439"/>
      <c r="X68" s="439"/>
      <c r="Y68" s="439"/>
      <c r="Z68" s="439"/>
      <c r="AA68" s="439"/>
      <c r="AB68" s="439"/>
      <c r="AC68" s="439"/>
      <c r="AD68" s="439"/>
      <c r="AE68" s="437"/>
      <c r="AF68" s="439"/>
      <c r="AG68" s="439"/>
      <c r="AH68" s="439"/>
      <c r="AI68" s="439"/>
      <c r="AJ68" s="439"/>
      <c r="AK68" s="439"/>
      <c r="AL68" s="439"/>
      <c r="AM68" s="439"/>
      <c r="AN68" s="439"/>
      <c r="AO68" s="439"/>
      <c r="AP68" s="437"/>
      <c r="AQ68" s="439"/>
      <c r="AR68" s="439"/>
      <c r="AS68" s="439"/>
      <c r="AT68" s="439"/>
      <c r="AU68" s="439"/>
      <c r="AV68" s="439"/>
      <c r="AW68" s="439"/>
      <c r="AX68" s="439"/>
      <c r="AY68" s="439"/>
      <c r="AZ68" s="439"/>
    </row>
    <row r="69" spans="2:52" s="27" customFormat="1">
      <c r="B69" s="242"/>
      <c r="C69" s="242"/>
      <c r="D69" s="236"/>
      <c r="E69" s="134"/>
      <c r="F69" s="134"/>
      <c r="G69" s="134"/>
      <c r="H69" s="236"/>
      <c r="I69" s="25"/>
      <c r="J69" s="382"/>
      <c r="K69" s="382"/>
      <c r="L69" s="382"/>
      <c r="M69" s="382"/>
      <c r="N69" s="382"/>
      <c r="O69" s="382"/>
      <c r="P69" s="382"/>
      <c r="Q69" s="382"/>
      <c r="R69" s="382"/>
      <c r="S69" s="382"/>
      <c r="T69" s="25"/>
      <c r="U69" s="382"/>
      <c r="V69" s="382"/>
      <c r="W69" s="382"/>
      <c r="X69" s="382"/>
      <c r="Y69" s="382"/>
      <c r="Z69" s="382"/>
      <c r="AA69" s="382"/>
      <c r="AB69" s="382"/>
      <c r="AC69" s="382"/>
      <c r="AD69" s="382"/>
      <c r="AE69" s="25"/>
      <c r="AF69" s="382"/>
      <c r="AG69" s="382"/>
      <c r="AH69" s="382"/>
      <c r="AI69" s="382"/>
      <c r="AJ69" s="382"/>
      <c r="AK69" s="382"/>
      <c r="AL69" s="382"/>
      <c r="AM69" s="382"/>
      <c r="AN69" s="382"/>
      <c r="AO69" s="382"/>
      <c r="AP69" s="25"/>
      <c r="AQ69" s="382"/>
      <c r="AR69" s="382"/>
      <c r="AS69" s="382"/>
      <c r="AT69" s="382"/>
      <c r="AU69" s="382"/>
      <c r="AV69" s="382"/>
      <c r="AW69" s="382"/>
      <c r="AX69" s="382"/>
      <c r="AY69" s="382"/>
      <c r="AZ69" s="382"/>
    </row>
    <row r="71" spans="2:52">
      <c r="B71" s="14" t="s">
        <v>335</v>
      </c>
    </row>
    <row r="72" spans="2:52">
      <c r="B72" s="14" t="s">
        <v>336</v>
      </c>
    </row>
    <row r="73" spans="2:52">
      <c r="B73" s="14" t="s">
        <v>337</v>
      </c>
    </row>
    <row r="74" spans="2:52" s="18" customFormat="1">
      <c r="B74" s="14" t="s">
        <v>338</v>
      </c>
      <c r="C74" s="49"/>
      <c r="D74" s="49"/>
      <c r="E74" s="50"/>
      <c r="F74" s="50"/>
      <c r="G74" s="50"/>
      <c r="H74" s="49"/>
      <c r="I74" s="24"/>
      <c r="J74" s="384"/>
      <c r="K74" s="384"/>
      <c r="L74" s="384"/>
      <c r="M74" s="384"/>
      <c r="N74" s="384"/>
      <c r="O74" s="384"/>
      <c r="P74" s="384"/>
      <c r="Q74" s="384"/>
      <c r="R74" s="384"/>
      <c r="S74" s="384"/>
      <c r="T74" s="24"/>
      <c r="U74" s="384"/>
      <c r="V74" s="384"/>
      <c r="W74" s="384"/>
      <c r="X74" s="384"/>
      <c r="Y74" s="384"/>
      <c r="Z74" s="384"/>
      <c r="AA74" s="384"/>
      <c r="AB74" s="384"/>
      <c r="AC74" s="384"/>
      <c r="AD74" s="384"/>
      <c r="AE74" s="24"/>
      <c r="AF74" s="384"/>
      <c r="AG74" s="384"/>
      <c r="AH74" s="384"/>
      <c r="AI74" s="384"/>
      <c r="AJ74" s="384"/>
      <c r="AK74" s="384"/>
      <c r="AL74" s="384"/>
      <c r="AM74" s="384"/>
      <c r="AN74" s="384"/>
      <c r="AO74" s="384"/>
      <c r="AP74" s="24"/>
      <c r="AQ74" s="384"/>
      <c r="AR74" s="384"/>
      <c r="AS74" s="384"/>
      <c r="AT74" s="384"/>
      <c r="AU74" s="384"/>
      <c r="AV74" s="384"/>
      <c r="AW74" s="384"/>
      <c r="AX74" s="384"/>
      <c r="AY74" s="384"/>
      <c r="AZ74" s="384"/>
    </row>
    <row r="75" spans="2:52" s="18" customFormat="1">
      <c r="B75" s="665" t="s">
        <v>339</v>
      </c>
      <c r="C75" s="49"/>
      <c r="D75" s="49"/>
      <c r="E75" s="50"/>
      <c r="F75" s="50"/>
      <c r="G75" s="50"/>
      <c r="H75" s="49"/>
      <c r="I75" s="24"/>
      <c r="J75" s="384"/>
      <c r="K75" s="384"/>
      <c r="L75" s="384"/>
      <c r="M75" s="384"/>
      <c r="N75" s="384"/>
      <c r="O75" s="384"/>
      <c r="P75" s="384"/>
      <c r="Q75" s="384"/>
      <c r="R75" s="384"/>
      <c r="S75" s="384"/>
      <c r="T75" s="24"/>
      <c r="U75" s="384"/>
      <c r="V75" s="384"/>
      <c r="W75" s="384"/>
      <c r="X75" s="384"/>
      <c r="Y75" s="384"/>
      <c r="Z75" s="384"/>
      <c r="AA75" s="384"/>
      <c r="AB75" s="384"/>
      <c r="AC75" s="384"/>
      <c r="AD75" s="384"/>
      <c r="AE75" s="24"/>
      <c r="AF75" s="384"/>
      <c r="AG75" s="384"/>
      <c r="AH75" s="384"/>
      <c r="AI75" s="384"/>
      <c r="AJ75" s="384"/>
      <c r="AK75" s="384"/>
      <c r="AL75" s="384"/>
      <c r="AM75" s="384"/>
      <c r="AN75" s="384"/>
      <c r="AO75" s="384"/>
      <c r="AP75" s="24"/>
      <c r="AQ75" s="384"/>
      <c r="AR75" s="384"/>
      <c r="AS75" s="384"/>
      <c r="AT75" s="384"/>
      <c r="AU75" s="384"/>
      <c r="AV75" s="384"/>
      <c r="AW75" s="384"/>
      <c r="AX75" s="384"/>
      <c r="AY75" s="384"/>
      <c r="AZ75" s="384"/>
    </row>
    <row r="76" spans="2:52" ht="16.2">
      <c r="B76" s="927" t="s">
        <v>340</v>
      </c>
    </row>
    <row r="77" spans="2:52" ht="15.6">
      <c r="B77" s="14" t="s">
        <v>341</v>
      </c>
    </row>
  </sheetData>
  <mergeCells count="5">
    <mergeCell ref="E5:F5"/>
    <mergeCell ref="T5:AD5"/>
    <mergeCell ref="I5:S5"/>
    <mergeCell ref="AE5:AO5"/>
    <mergeCell ref="AP5:AZ5"/>
  </mergeCells>
  <pageMargins left="0.7" right="0.7" top="0.75" bottom="0.75" header="0.3" footer="0.3"/>
  <pageSetup paperSize="17" scale="44" fitToWidth="2" fitToHeight="3" orientation="landscape" r:id="rId1"/>
  <colBreaks count="1" manualBreakCount="1">
    <brk id="9" max="171"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4B15756-52AA-4A21-AE3B-C64484AE3AC3}">
          <x14:formula1>
            <xm:f>README!$L$8:$L$17</xm:f>
          </x14:formula1>
          <xm:sqref>E7:E37</xm:sqref>
        </x14:dataValidation>
        <x14:dataValidation type="list" allowBlank="1" showInputMessage="1" showErrorMessage="1" xr:uid="{829AEB76-FFCD-4E1B-99C0-53E95BCF1DD4}">
          <x14:formula1>
            <xm:f>README!$M$8:$M$11</xm:f>
          </x14:formula1>
          <xm:sqref>F7:G37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11A9-848A-4F54-AB0B-340215C62004}">
  <dimension ref="A1:AS36"/>
  <sheetViews>
    <sheetView topLeftCell="A31" zoomScale="75" zoomScaleNormal="75" workbookViewId="0">
      <selection activeCell="D20" sqref="D20"/>
    </sheetView>
  </sheetViews>
  <sheetFormatPr defaultColWidth="7.8984375" defaultRowHeight="14.4"/>
  <cols>
    <col min="1" max="1" width="51.19921875" style="1029" bestFit="1" customWidth="1"/>
    <col min="2" max="2" width="22.8984375" style="1029" customWidth="1"/>
    <col min="3" max="3" width="14.19921875" style="1029" customWidth="1"/>
    <col min="4" max="4" width="70.8984375" style="1029" customWidth="1"/>
    <col min="5" max="5" width="13.59765625" style="1060" customWidth="1"/>
    <col min="6" max="6" width="14.796875" style="1052" customWidth="1"/>
    <col min="7" max="7" width="14.296875" style="1052" customWidth="1"/>
    <col min="8" max="8" width="13.59765625" style="1052" customWidth="1"/>
    <col min="9" max="9" width="22.5" style="1052" customWidth="1"/>
    <col min="10" max="10" width="14.5" style="1059" customWidth="1"/>
    <col min="11" max="11" width="13.69921875" style="1059" customWidth="1"/>
    <col min="12" max="12" width="33.3984375" style="1059" customWidth="1"/>
    <col min="13" max="13" width="15.5" style="1029" customWidth="1"/>
    <col min="14" max="14" width="60.19921875" style="1058" customWidth="1"/>
    <col min="15" max="15" width="45.296875" style="1058" customWidth="1"/>
    <col min="16" max="16" width="26" style="1058" customWidth="1"/>
    <col min="17" max="17" width="35.69921875" style="1058" customWidth="1"/>
    <col min="18" max="18" width="15.69921875" style="1058" customWidth="1"/>
    <col min="19" max="20" width="26.296875" style="1058" customWidth="1"/>
    <col min="21" max="21" width="24.69921875" style="1058" customWidth="1"/>
    <col min="22" max="16384" width="7.8984375" style="1058"/>
  </cols>
  <sheetData>
    <row r="1" spans="1:45" s="1062" customFormat="1" ht="15.6">
      <c r="A1" s="1050" t="s">
        <v>96</v>
      </c>
      <c r="B1" s="1093" t="str">
        <f>PA_NAME</f>
        <v>San Diego Gas &amp; Electric Co</v>
      </c>
      <c r="E1" s="1092"/>
      <c r="F1" s="1091"/>
      <c r="G1" s="1090"/>
      <c r="H1" s="1090"/>
      <c r="I1" s="1092"/>
      <c r="J1" s="1092"/>
      <c r="K1" s="1092"/>
      <c r="L1" s="1089"/>
      <c r="M1" s="1089"/>
      <c r="N1" s="1089"/>
      <c r="O1" s="1089"/>
      <c r="P1" s="1089"/>
      <c r="Q1" s="1088"/>
      <c r="R1" s="1088"/>
      <c r="S1" s="1088"/>
      <c r="T1" s="1088"/>
      <c r="U1" s="1087"/>
      <c r="V1" s="1087"/>
      <c r="W1" s="1087"/>
      <c r="X1" s="1087"/>
      <c r="Y1" s="1087"/>
      <c r="Z1" s="1087"/>
      <c r="AA1" s="1087"/>
      <c r="AB1" s="1087"/>
      <c r="AC1" s="1087"/>
      <c r="AD1" s="1089"/>
      <c r="AE1" s="1089"/>
      <c r="AF1" s="1089"/>
      <c r="AG1" s="1089"/>
      <c r="AH1" s="1088"/>
      <c r="AI1" s="1088"/>
      <c r="AJ1" s="1088"/>
      <c r="AK1" s="1087"/>
      <c r="AL1" s="1087"/>
      <c r="AM1" s="1087"/>
      <c r="AN1" s="1087"/>
      <c r="AO1" s="1087"/>
      <c r="AP1" s="1087"/>
      <c r="AQ1" s="1087"/>
      <c r="AR1" s="1087"/>
      <c r="AS1" s="1087"/>
    </row>
    <row r="2" spans="1:45" s="1062" customFormat="1" ht="15.6">
      <c r="A2" s="1050" t="s">
        <v>97</v>
      </c>
      <c r="B2" s="1093" t="str">
        <f>RPT_YEAR</f>
        <v>2022-2023</v>
      </c>
      <c r="D2" s="1051"/>
      <c r="E2" s="1092"/>
      <c r="F2" s="1086"/>
      <c r="G2" s="1090"/>
      <c r="H2" s="1090"/>
      <c r="I2" s="1092"/>
      <c r="J2" s="1092"/>
      <c r="K2" s="1092"/>
      <c r="L2" s="1085"/>
      <c r="M2" s="1089"/>
      <c r="N2" s="1089"/>
      <c r="O2" s="1089"/>
      <c r="P2" s="1089"/>
      <c r="Q2" s="1088"/>
      <c r="R2" s="1088"/>
      <c r="S2" s="1088"/>
      <c r="T2" s="1088"/>
      <c r="U2" s="1087"/>
      <c r="V2" s="1087"/>
      <c r="W2" s="1087"/>
      <c r="X2" s="1087"/>
      <c r="Y2" s="1087"/>
      <c r="Z2" s="1087"/>
      <c r="AA2" s="1087"/>
      <c r="AB2" s="1087"/>
      <c r="AC2" s="1087"/>
      <c r="AD2" s="1089"/>
      <c r="AE2" s="1089"/>
      <c r="AF2" s="1089"/>
      <c r="AG2" s="1089"/>
      <c r="AH2" s="1088"/>
      <c r="AI2" s="1088"/>
      <c r="AJ2" s="1088"/>
      <c r="AK2" s="1087"/>
      <c r="AL2" s="1087"/>
      <c r="AM2" s="1087"/>
      <c r="AN2" s="1087"/>
      <c r="AO2" s="1087"/>
      <c r="AP2" s="1087"/>
      <c r="AQ2" s="1087"/>
      <c r="AR2" s="1087"/>
      <c r="AS2" s="1087"/>
    </row>
    <row r="3" spans="1:45" s="1062" customFormat="1" ht="15.6">
      <c r="A3" s="1084" t="s">
        <v>1873</v>
      </c>
      <c r="C3" s="1084"/>
      <c r="D3" s="1051"/>
      <c r="F3" s="1091"/>
      <c r="G3" s="1090"/>
      <c r="H3" s="1090"/>
      <c r="L3" s="1085"/>
      <c r="M3" s="1085"/>
      <c r="N3" s="1085"/>
      <c r="O3" s="1085"/>
      <c r="P3" s="1085"/>
      <c r="Q3" s="1083"/>
      <c r="R3" s="1083"/>
      <c r="S3" s="1082"/>
      <c r="T3" s="1082"/>
      <c r="U3" s="1081"/>
      <c r="V3" s="1081"/>
      <c r="W3" s="1081"/>
      <c r="X3" s="1081"/>
      <c r="Y3" s="1081"/>
      <c r="Z3" s="1081"/>
      <c r="AA3" s="1081"/>
      <c r="AB3" s="1081"/>
      <c r="AC3" s="1081"/>
      <c r="AD3" s="1085"/>
      <c r="AE3" s="1085"/>
      <c r="AF3" s="1085"/>
      <c r="AG3" s="1085"/>
      <c r="AH3" s="1083"/>
      <c r="AI3" s="1083"/>
      <c r="AJ3" s="1082"/>
      <c r="AK3" s="1081"/>
      <c r="AL3" s="1081"/>
      <c r="AM3" s="1081"/>
      <c r="AN3" s="1081"/>
      <c r="AO3" s="1081"/>
      <c r="AP3" s="1081"/>
      <c r="AQ3" s="1081"/>
      <c r="AR3" s="1081"/>
      <c r="AS3" s="1081"/>
    </row>
    <row r="4" spans="1:45" s="1062" customFormat="1" ht="15.6">
      <c r="A4" s="1084"/>
      <c r="C4" s="1084"/>
      <c r="D4" s="1051"/>
      <c r="F4" s="1091"/>
      <c r="G4" s="1090"/>
      <c r="H4" s="1090"/>
      <c r="L4" s="1085"/>
      <c r="M4" s="1085"/>
      <c r="N4" s="1085"/>
      <c r="O4" s="1085"/>
      <c r="P4" s="1085"/>
      <c r="Q4" s="1083"/>
      <c r="R4" s="1083"/>
      <c r="S4" s="1082"/>
      <c r="T4" s="1082"/>
      <c r="U4" s="1081"/>
      <c r="V4" s="1081"/>
      <c r="W4" s="1081"/>
      <c r="X4" s="1081"/>
      <c r="Y4" s="1081"/>
      <c r="Z4" s="1081"/>
      <c r="AA4" s="1081"/>
      <c r="AB4" s="1081"/>
      <c r="AC4" s="1081"/>
      <c r="AD4" s="1085"/>
      <c r="AE4" s="1085"/>
      <c r="AF4" s="1085"/>
      <c r="AG4" s="1085"/>
      <c r="AH4" s="1083"/>
      <c r="AI4" s="1083"/>
      <c r="AJ4" s="1082"/>
      <c r="AK4" s="1081"/>
      <c r="AL4" s="1081"/>
      <c r="AM4" s="1081"/>
      <c r="AN4" s="1081"/>
      <c r="AO4" s="1081"/>
      <c r="AP4" s="1081"/>
      <c r="AQ4" s="1081"/>
      <c r="AR4" s="1081"/>
      <c r="AS4" s="1081"/>
    </row>
    <row r="5" spans="1:45" s="1062" customFormat="1" ht="15.6">
      <c r="A5" s="1084"/>
      <c r="C5" s="1084"/>
      <c r="D5" s="1051"/>
      <c r="F5" s="1091"/>
      <c r="G5" s="1090"/>
      <c r="H5" s="1090"/>
      <c r="L5" s="1085"/>
      <c r="M5" s="1085"/>
      <c r="N5" s="1085"/>
      <c r="O5" s="1085"/>
      <c r="P5" s="1085"/>
      <c r="Q5" s="1083"/>
      <c r="R5" s="1083"/>
      <c r="S5" s="1082"/>
      <c r="T5" s="1082"/>
      <c r="U5" s="1081"/>
      <c r="V5" s="1081"/>
      <c r="W5" s="1081"/>
      <c r="X5" s="1081"/>
      <c r="Y5" s="1081"/>
      <c r="Z5" s="1081"/>
      <c r="AA5" s="1081"/>
      <c r="AB5" s="1081"/>
      <c r="AC5" s="1081"/>
      <c r="AD5" s="1085"/>
      <c r="AE5" s="1085"/>
      <c r="AF5" s="1085"/>
      <c r="AG5" s="1085"/>
      <c r="AH5" s="1083"/>
      <c r="AI5" s="1083"/>
      <c r="AJ5" s="1082"/>
      <c r="AK5" s="1081"/>
      <c r="AL5" s="1081"/>
      <c r="AM5" s="1081"/>
      <c r="AN5" s="1081"/>
      <c r="AO5" s="1081"/>
      <c r="AP5" s="1081"/>
      <c r="AQ5" s="1081"/>
      <c r="AR5" s="1081"/>
      <c r="AS5" s="1081"/>
    </row>
    <row r="6" spans="1:45" s="1062" customFormat="1" ht="15.6">
      <c r="A6" s="1084"/>
      <c r="C6" s="1084"/>
      <c r="D6" s="1051"/>
      <c r="F6" s="1091"/>
      <c r="G6" s="1090"/>
      <c r="H6" s="1090"/>
      <c r="L6" s="1085"/>
      <c r="M6" s="1085"/>
      <c r="N6" s="1085"/>
      <c r="O6" s="1085"/>
      <c r="P6" s="1085"/>
      <c r="Q6" s="1083"/>
      <c r="R6" s="1083"/>
      <c r="S6" s="1082"/>
      <c r="T6" s="1082"/>
      <c r="U6" s="1081"/>
      <c r="V6" s="1081"/>
      <c r="W6" s="1081"/>
      <c r="X6" s="1081"/>
      <c r="Y6" s="1081"/>
      <c r="Z6" s="1081"/>
      <c r="AA6" s="1081"/>
      <c r="AB6" s="1081"/>
      <c r="AC6" s="1081"/>
      <c r="AD6" s="1085"/>
      <c r="AE6" s="1085"/>
      <c r="AF6" s="1085"/>
      <c r="AG6" s="1085"/>
      <c r="AH6" s="1083"/>
      <c r="AI6" s="1083"/>
      <c r="AJ6" s="1082"/>
      <c r="AK6" s="1081"/>
      <c r="AL6" s="1081"/>
      <c r="AM6" s="1081"/>
      <c r="AN6" s="1081"/>
      <c r="AO6" s="1081"/>
      <c r="AP6" s="1081"/>
      <c r="AQ6" s="1081"/>
      <c r="AR6" s="1081"/>
      <c r="AS6" s="1081"/>
    </row>
    <row r="7" spans="1:45" s="1062" customFormat="1" ht="15.6">
      <c r="A7" s="1080" t="s">
        <v>1850</v>
      </c>
      <c r="B7" s="1079"/>
      <c r="C7" s="1079"/>
      <c r="D7" s="1051"/>
      <c r="E7" s="1092"/>
      <c r="F7" s="1091"/>
      <c r="G7" s="1090"/>
      <c r="H7" s="1090"/>
      <c r="I7" s="1092"/>
      <c r="J7" s="1092"/>
      <c r="K7" s="1092"/>
      <c r="L7" s="1085"/>
      <c r="M7" s="1085"/>
      <c r="N7" s="1085"/>
      <c r="O7" s="1085"/>
      <c r="P7" s="1085"/>
      <c r="Q7" s="1088"/>
      <c r="R7" s="1088"/>
      <c r="S7" s="1088"/>
      <c r="T7" s="1088"/>
      <c r="U7" s="1081"/>
      <c r="V7" s="1081"/>
      <c r="W7" s="1081"/>
      <c r="X7" s="1081"/>
      <c r="Y7" s="1081"/>
      <c r="Z7" s="1081"/>
      <c r="AA7" s="1081"/>
      <c r="AB7" s="1081"/>
      <c r="AC7" s="1081"/>
      <c r="AD7" s="1085"/>
      <c r="AE7" s="1085"/>
      <c r="AF7" s="1085"/>
      <c r="AG7" s="1085"/>
      <c r="AH7" s="1088"/>
      <c r="AI7" s="1088"/>
      <c r="AJ7" s="1088"/>
      <c r="AK7" s="1081"/>
      <c r="AL7" s="1081"/>
      <c r="AM7" s="1081"/>
      <c r="AN7" s="1081"/>
      <c r="AO7" s="1081"/>
      <c r="AP7" s="1081"/>
      <c r="AQ7" s="1081"/>
      <c r="AR7" s="1081"/>
      <c r="AS7" s="1081"/>
    </row>
    <row r="8" spans="1:45">
      <c r="D8" s="1051"/>
    </row>
    <row r="9" spans="1:45">
      <c r="A9" s="1053"/>
      <c r="D9" s="1051"/>
    </row>
    <row r="10" spans="1:45" ht="28.8">
      <c r="A10" s="1051" t="s">
        <v>1861</v>
      </c>
      <c r="D10" s="1051"/>
      <c r="O10" s="1034"/>
      <c r="P10" s="1034"/>
      <c r="Q10" s="1034"/>
    </row>
    <row r="11" spans="1:45" s="1061" customFormat="1" ht="234" customHeight="1">
      <c r="A11" s="1046" t="s">
        <v>1847</v>
      </c>
      <c r="B11" s="1046" t="s">
        <v>1846</v>
      </c>
      <c r="C11" s="1046" t="s">
        <v>1845</v>
      </c>
      <c r="D11" s="1046" t="s">
        <v>1849</v>
      </c>
      <c r="E11" s="1078" t="s">
        <v>1830</v>
      </c>
      <c r="F11" s="1032" t="s">
        <v>1839</v>
      </c>
      <c r="G11" s="1032" t="s">
        <v>1838</v>
      </c>
      <c r="H11" s="1032" t="s">
        <v>1827</v>
      </c>
      <c r="I11" s="1032" t="s">
        <v>1826</v>
      </c>
      <c r="J11" s="1032" t="s">
        <v>1843</v>
      </c>
      <c r="K11" s="1077" t="s">
        <v>1836</v>
      </c>
      <c r="L11" s="1077" t="s">
        <v>1835</v>
      </c>
      <c r="M11" s="1077" t="s">
        <v>1834</v>
      </c>
      <c r="N11" s="1033" t="s">
        <v>1842</v>
      </c>
      <c r="O11" s="1046" t="s">
        <v>1848</v>
      </c>
      <c r="P11" s="1046" t="s">
        <v>1853</v>
      </c>
      <c r="Q11" s="1076"/>
      <c r="R11" s="1076"/>
      <c r="S11" s="1076"/>
      <c r="T11" s="1076"/>
      <c r="U11" s="1076"/>
      <c r="AE11" s="1075"/>
      <c r="AF11" s="1075"/>
      <c r="AG11" s="1075"/>
    </row>
    <row r="12" spans="1:45" ht="48.75" customHeight="1">
      <c r="A12" s="1074"/>
      <c r="B12" s="1074"/>
      <c r="C12" s="1074"/>
      <c r="D12" s="1074"/>
      <c r="E12" s="1073"/>
      <c r="F12" s="1072"/>
      <c r="G12" s="1072"/>
      <c r="H12" s="1072"/>
      <c r="I12" s="1072"/>
      <c r="J12" s="1072"/>
      <c r="K12" s="1054"/>
      <c r="L12" s="1054"/>
      <c r="M12" s="1054"/>
      <c r="N12" s="1044"/>
      <c r="O12" s="1071"/>
      <c r="P12" s="1071"/>
      <c r="Q12" s="1067"/>
      <c r="R12" s="1067"/>
      <c r="S12" s="1067"/>
      <c r="T12" s="1067"/>
      <c r="U12" s="1067"/>
    </row>
    <row r="13" spans="1:45" ht="48.75" customHeight="1">
      <c r="A13" s="1058"/>
      <c r="B13" s="1058"/>
      <c r="C13" s="1058"/>
      <c r="D13" s="1058"/>
      <c r="E13" s="1070"/>
      <c r="F13" s="1069"/>
      <c r="G13" s="1069"/>
      <c r="H13" s="1069"/>
      <c r="I13" s="1069"/>
      <c r="J13" s="1068"/>
      <c r="K13" s="1068"/>
      <c r="L13" s="1068"/>
      <c r="N13" s="1067"/>
      <c r="O13" s="1067"/>
    </row>
    <row r="14" spans="1:45" ht="28.8">
      <c r="A14" s="1051" t="s">
        <v>1862</v>
      </c>
      <c r="D14" s="1051"/>
      <c r="O14" s="1034"/>
      <c r="P14" s="1034"/>
      <c r="Q14" s="1034"/>
    </row>
    <row r="15" spans="1:45" s="1061" customFormat="1" ht="234" customHeight="1">
      <c r="A15" s="1046" t="s">
        <v>1847</v>
      </c>
      <c r="B15" s="1046" t="s">
        <v>1846</v>
      </c>
      <c r="C15" s="1046" t="s">
        <v>1845</v>
      </c>
      <c r="D15" s="1046" t="s">
        <v>1844</v>
      </c>
      <c r="E15" s="1078" t="s">
        <v>1830</v>
      </c>
      <c r="F15" s="1032" t="s">
        <v>1840</v>
      </c>
      <c r="G15" s="1032" t="s">
        <v>1839</v>
      </c>
      <c r="H15" s="1032" t="s">
        <v>1838</v>
      </c>
      <c r="I15" s="1032" t="s">
        <v>1827</v>
      </c>
      <c r="J15" s="1032" t="s">
        <v>1826</v>
      </c>
      <c r="K15" s="1032" t="s">
        <v>1843</v>
      </c>
      <c r="L15" s="1077" t="s">
        <v>1836</v>
      </c>
      <c r="M15" s="1077" t="s">
        <v>1835</v>
      </c>
      <c r="N15" s="1077" t="s">
        <v>1834</v>
      </c>
      <c r="O15" s="1033" t="s">
        <v>1842</v>
      </c>
      <c r="P15" s="1046" t="s">
        <v>1833</v>
      </c>
      <c r="Q15" s="1076"/>
      <c r="R15" s="1076"/>
      <c r="S15" s="1076"/>
      <c r="T15" s="1076"/>
      <c r="U15" s="1076"/>
    </row>
    <row r="16" spans="1:45" ht="48.75" customHeight="1">
      <c r="A16" s="1074"/>
      <c r="B16" s="1074"/>
      <c r="C16" s="1074"/>
      <c r="D16" s="1074"/>
      <c r="E16" s="1073"/>
      <c r="F16" s="1072"/>
      <c r="G16" s="1072"/>
      <c r="H16" s="1072"/>
      <c r="I16" s="1072"/>
      <c r="J16" s="1072"/>
      <c r="K16" s="1072"/>
      <c r="L16" s="1054"/>
      <c r="M16" s="1054"/>
      <c r="N16" s="1054"/>
      <c r="O16" s="1044"/>
      <c r="P16" s="1071"/>
      <c r="Q16" s="1067"/>
      <c r="R16" s="1067"/>
      <c r="S16" s="1067"/>
      <c r="T16" s="1067"/>
      <c r="U16" s="1067"/>
    </row>
    <row r="17" spans="1:17" ht="48.75" customHeight="1">
      <c r="A17" s="1058"/>
      <c r="B17" s="1058"/>
      <c r="C17" s="1058"/>
      <c r="D17" s="1058"/>
      <c r="E17" s="1070"/>
      <c r="F17" s="1069"/>
      <c r="G17" s="1069"/>
      <c r="H17" s="1069"/>
      <c r="I17" s="1069"/>
      <c r="J17" s="1068"/>
      <c r="K17" s="1068"/>
      <c r="L17" s="1068"/>
      <c r="N17" s="1067"/>
      <c r="O17" s="1067"/>
    </row>
    <row r="18" spans="1:17" ht="37.5" customHeight="1">
      <c r="A18" s="1058"/>
      <c r="B18" s="1058"/>
      <c r="C18" s="1058"/>
      <c r="D18" s="1058"/>
      <c r="E18" s="1070"/>
      <c r="F18" s="1069"/>
      <c r="G18" s="1069"/>
      <c r="H18" s="1069"/>
      <c r="I18" s="1069"/>
      <c r="J18" s="1068"/>
      <c r="K18" s="1068"/>
      <c r="L18" s="1068"/>
      <c r="N18" s="1067"/>
      <c r="O18" s="1067"/>
    </row>
    <row r="19" spans="1:17" ht="28.8">
      <c r="A19" s="1051" t="s">
        <v>1874</v>
      </c>
      <c r="D19" s="1058"/>
      <c r="E19" s="1066"/>
    </row>
    <row r="20" spans="1:17" s="1061" customFormat="1" ht="369" customHeight="1">
      <c r="A20" s="1046" t="s">
        <v>1821</v>
      </c>
      <c r="B20" s="1046" t="s">
        <v>1820</v>
      </c>
      <c r="C20" s="1046" t="s">
        <v>1819</v>
      </c>
      <c r="D20" s="1046" t="s">
        <v>1841</v>
      </c>
      <c r="E20" s="1078" t="s">
        <v>1830</v>
      </c>
      <c r="F20" s="1032" t="s">
        <v>1840</v>
      </c>
      <c r="G20" s="1032" t="s">
        <v>1839</v>
      </c>
      <c r="H20" s="1032" t="s">
        <v>1838</v>
      </c>
      <c r="I20" s="1032" t="s">
        <v>1827</v>
      </c>
      <c r="J20" s="1032" t="s">
        <v>1837</v>
      </c>
      <c r="K20" s="1032" t="s">
        <v>1828</v>
      </c>
      <c r="L20" s="1077" t="s">
        <v>1836</v>
      </c>
      <c r="M20" s="1077" t="s">
        <v>1835</v>
      </c>
      <c r="N20" s="1077" t="s">
        <v>1834</v>
      </c>
      <c r="O20" s="1033" t="s">
        <v>1824</v>
      </c>
      <c r="P20" s="1046" t="s">
        <v>1833</v>
      </c>
      <c r="Q20" s="1046" t="s">
        <v>1832</v>
      </c>
    </row>
    <row r="21" spans="1:17" ht="57.75" customHeight="1">
      <c r="A21" s="1044"/>
      <c r="B21" s="1044"/>
      <c r="C21" s="1044"/>
      <c r="D21" s="1074"/>
      <c r="E21" s="1065"/>
      <c r="F21" s="1055"/>
      <c r="G21" s="1055"/>
      <c r="H21" s="1055"/>
      <c r="I21" s="1055"/>
      <c r="J21" s="1055"/>
      <c r="K21" s="1055"/>
      <c r="L21" s="1056"/>
      <c r="M21" s="1056"/>
      <c r="N21" s="1056"/>
      <c r="O21" s="1044"/>
      <c r="P21" s="1064"/>
      <c r="Q21" s="1064"/>
    </row>
    <row r="22" spans="1:17">
      <c r="D22" s="1058"/>
      <c r="E22" s="1066"/>
    </row>
    <row r="23" spans="1:17" ht="28.8">
      <c r="A23" s="1051" t="s">
        <v>1863</v>
      </c>
      <c r="D23" s="1058"/>
      <c r="E23" s="1066"/>
    </row>
    <row r="24" spans="1:17" s="1061" customFormat="1" ht="369" customHeight="1">
      <c r="A24" s="1046" t="s">
        <v>1821</v>
      </c>
      <c r="B24" s="1046" t="s">
        <v>1820</v>
      </c>
      <c r="C24" s="1046" t="s">
        <v>1819</v>
      </c>
      <c r="D24" s="1046" t="s">
        <v>1831</v>
      </c>
      <c r="E24" s="1078"/>
      <c r="F24" s="1078" t="s">
        <v>1830</v>
      </c>
      <c r="G24" s="1032" t="s">
        <v>1829</v>
      </c>
      <c r="H24" s="1032" t="s">
        <v>1828</v>
      </c>
      <c r="I24" s="1032" t="s">
        <v>1827</v>
      </c>
      <c r="J24" s="1032" t="s">
        <v>1826</v>
      </c>
      <c r="K24" s="1032" t="s">
        <v>1826</v>
      </c>
      <c r="L24" s="1077" t="s">
        <v>1825</v>
      </c>
      <c r="M24" s="1033" t="s">
        <v>1824</v>
      </c>
      <c r="N24" s="1046" t="s">
        <v>1823</v>
      </c>
      <c r="O24" s="1046" t="s">
        <v>1822</v>
      </c>
    </row>
    <row r="25" spans="1:17" ht="28.8" customHeight="1">
      <c r="A25" s="1044"/>
      <c r="B25" s="1044"/>
      <c r="C25" s="1044"/>
      <c r="D25" s="1074"/>
      <c r="E25" s="1065"/>
      <c r="F25" s="1055"/>
      <c r="G25" s="1055"/>
      <c r="H25" s="1055"/>
      <c r="I25" s="1055"/>
      <c r="J25" s="1056"/>
      <c r="K25" s="1056"/>
      <c r="L25" s="1056"/>
      <c r="M25" s="1044"/>
      <c r="N25" s="1074"/>
      <c r="O25" s="1074"/>
    </row>
    <row r="27" spans="1:17">
      <c r="A27" s="1051" t="s">
        <v>1864</v>
      </c>
    </row>
    <row r="29" spans="1:17" ht="281.55" customHeight="1">
      <c r="A29" s="1046" t="s">
        <v>1821</v>
      </c>
      <c r="B29" s="1046" t="s">
        <v>1820</v>
      </c>
      <c r="C29" s="1046" t="s">
        <v>1819</v>
      </c>
      <c r="D29" s="1057" t="s">
        <v>1818</v>
      </c>
      <c r="E29" s="1032" t="s">
        <v>1817</v>
      </c>
      <c r="F29" s="1032" t="s">
        <v>1816</v>
      </c>
      <c r="G29" s="1077" t="s">
        <v>1815</v>
      </c>
      <c r="H29" s="1031" t="s">
        <v>1814</v>
      </c>
      <c r="I29" s="1030" t="s">
        <v>1813</v>
      </c>
      <c r="L29" s="1058"/>
      <c r="M29" s="1058"/>
    </row>
    <row r="30" spans="1:17" ht="28.8" customHeight="1">
      <c r="A30" s="1044"/>
      <c r="B30" s="1044"/>
      <c r="C30" s="1044"/>
      <c r="D30" s="1044"/>
      <c r="E30" s="1055"/>
      <c r="F30" s="1055"/>
      <c r="G30" s="1056"/>
      <c r="H30" s="1056"/>
      <c r="I30" s="1056"/>
      <c r="J30" s="1029"/>
      <c r="K30" s="1058"/>
      <c r="L30" s="1058"/>
      <c r="M30" s="1058"/>
    </row>
    <row r="34" spans="1:10" ht="28.8">
      <c r="A34" s="1053" t="s">
        <v>1865</v>
      </c>
    </row>
    <row r="35" spans="1:10" ht="86.4">
      <c r="A35" s="1046" t="s">
        <v>1821</v>
      </c>
      <c r="B35" s="1046" t="s">
        <v>1820</v>
      </c>
      <c r="C35" s="1046" t="s">
        <v>1819</v>
      </c>
      <c r="D35" s="1057" t="s">
        <v>1860</v>
      </c>
      <c r="E35" s="1045" t="s">
        <v>1857</v>
      </c>
      <c r="F35" s="1045" t="s">
        <v>1858</v>
      </c>
      <c r="G35" s="1125" t="s">
        <v>1859</v>
      </c>
      <c r="H35" s="1125"/>
      <c r="I35" s="1045" t="s">
        <v>1866</v>
      </c>
      <c r="J35" s="1045" t="s">
        <v>1867</v>
      </c>
    </row>
    <row r="36" spans="1:10" ht="27" customHeight="1">
      <c r="A36" s="1071"/>
      <c r="B36" s="1063"/>
      <c r="C36" s="1071"/>
      <c r="D36" s="1071"/>
      <c r="E36" s="1071"/>
      <c r="F36" s="1071"/>
      <c r="G36" s="1071"/>
      <c r="H36" s="1071"/>
      <c r="I36" s="1071"/>
      <c r="J36" s="1071"/>
    </row>
  </sheetData>
  <mergeCells count="1">
    <mergeCell ref="G35:H35"/>
  </mergeCells>
  <pageMargins left="0.7" right="0.7" top="0.75" bottom="0.75" header="0.3" footer="0.3"/>
  <pageSetup fitToHeight="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codeName="Sheet9">
    <pageSetUpPr fitToPage="1"/>
  </sheetPr>
  <dimension ref="A1:E30"/>
  <sheetViews>
    <sheetView topLeftCell="A4" zoomScaleNormal="100" zoomScaleSheetLayoutView="100" workbookViewId="0">
      <selection activeCell="E5" sqref="E5"/>
    </sheetView>
  </sheetViews>
  <sheetFormatPr defaultColWidth="8.59765625" defaultRowHeight="14.4"/>
  <cols>
    <col min="1" max="1" width="14.09765625" style="56" bestFit="1" customWidth="1"/>
    <col min="2" max="2" width="46.59765625" style="56" bestFit="1" customWidth="1"/>
    <col min="3" max="3" width="21" style="56" customWidth="1"/>
    <col min="4" max="4" width="21.09765625" style="56" customWidth="1"/>
    <col min="5" max="5" width="13.09765625" style="56" customWidth="1"/>
    <col min="6" max="16384" width="8.59765625" style="56"/>
  </cols>
  <sheetData>
    <row r="1" spans="1:5" ht="15.6">
      <c r="A1" s="29" t="s">
        <v>96</v>
      </c>
      <c r="B1" s="476" t="str">
        <f>PA_NAME</f>
        <v>San Diego Gas &amp; Electric Co</v>
      </c>
      <c r="C1" s="138"/>
    </row>
    <row r="2" spans="1:5" ht="15.6">
      <c r="A2" s="29" t="s">
        <v>97</v>
      </c>
      <c r="B2" s="476" t="str">
        <f>RPT_YEAR</f>
        <v>2024-2031</v>
      </c>
    </row>
    <row r="3" spans="1:5" ht="15.6">
      <c r="A3" s="366"/>
    </row>
    <row r="4" spans="1:5" ht="15.6">
      <c r="A4" s="1126" t="s">
        <v>1806</v>
      </c>
      <c r="B4" s="1126"/>
      <c r="C4" s="1126"/>
      <c r="D4" s="1126"/>
      <c r="E4" s="57"/>
    </row>
    <row r="5" spans="1:5" ht="15" thickBot="1"/>
    <row r="6" spans="1:5" ht="16.350000000000001" customHeight="1" thickBot="1">
      <c r="B6" s="139" t="s">
        <v>351</v>
      </c>
      <c r="C6" s="1127" t="s">
        <v>352</v>
      </c>
      <c r="D6" s="1127" t="s">
        <v>264</v>
      </c>
      <c r="E6" s="723"/>
    </row>
    <row r="7" spans="1:5" ht="16.2" thickBot="1">
      <c r="B7" s="692" t="s">
        <v>353</v>
      </c>
      <c r="C7" s="1128"/>
      <c r="D7" s="1128"/>
      <c r="E7" s="58" t="s">
        <v>196</v>
      </c>
    </row>
    <row r="8" spans="1:5" ht="16.2" thickBot="1">
      <c r="A8" s="519"/>
      <c r="B8" s="693" t="s">
        <v>354</v>
      </c>
      <c r="C8" s="521"/>
      <c r="D8" s="521"/>
      <c r="E8" s="520">
        <f>C8+D8</f>
        <v>0</v>
      </c>
    </row>
    <row r="9" spans="1:5" ht="16.2" thickBot="1">
      <c r="A9" s="519"/>
      <c r="B9" s="693" t="s">
        <v>355</v>
      </c>
      <c r="C9" s="521"/>
      <c r="D9" s="521"/>
      <c r="E9" s="520">
        <f t="shared" ref="E9:E27" si="0">C9+D9</f>
        <v>0</v>
      </c>
    </row>
    <row r="10" spans="1:5" ht="16.2" thickBot="1">
      <c r="A10" s="519"/>
      <c r="B10" s="693" t="s">
        <v>356</v>
      </c>
      <c r="C10" s="521"/>
      <c r="D10" s="521"/>
      <c r="E10" s="520">
        <f t="shared" si="0"/>
        <v>0</v>
      </c>
    </row>
    <row r="11" spans="1:5" ht="16.2" thickBot="1">
      <c r="A11" s="519"/>
      <c r="B11" s="693" t="s">
        <v>357</v>
      </c>
      <c r="C11" s="521"/>
      <c r="D11" s="521"/>
      <c r="E11" s="520">
        <f t="shared" si="0"/>
        <v>0</v>
      </c>
    </row>
    <row r="12" spans="1:5" ht="16.2" thickBot="1">
      <c r="A12" s="519"/>
      <c r="B12" s="693" t="s">
        <v>358</v>
      </c>
      <c r="C12" s="521"/>
      <c r="D12" s="521"/>
      <c r="E12" s="520">
        <f t="shared" si="0"/>
        <v>0</v>
      </c>
    </row>
    <row r="13" spans="1:5" ht="16.2" thickBot="1">
      <c r="A13" s="519"/>
      <c r="B13" s="693" t="s">
        <v>359</v>
      </c>
      <c r="C13" s="521"/>
      <c r="D13" s="521"/>
      <c r="E13" s="520">
        <f t="shared" si="0"/>
        <v>0</v>
      </c>
    </row>
    <row r="14" spans="1:5" ht="16.2" thickBot="1">
      <c r="A14" s="519"/>
      <c r="B14" s="693" t="s">
        <v>360</v>
      </c>
      <c r="C14" s="521"/>
      <c r="D14" s="521"/>
      <c r="E14" s="520">
        <f t="shared" si="0"/>
        <v>0</v>
      </c>
    </row>
    <row r="15" spans="1:5" ht="16.2" thickBot="1">
      <c r="A15" s="519"/>
      <c r="B15" s="693" t="s">
        <v>361</v>
      </c>
      <c r="C15" s="521"/>
      <c r="D15" s="521"/>
      <c r="E15" s="520">
        <f t="shared" si="0"/>
        <v>0</v>
      </c>
    </row>
    <row r="16" spans="1:5" ht="16.2" thickBot="1">
      <c r="A16" s="519"/>
      <c r="B16" s="693" t="s">
        <v>362</v>
      </c>
      <c r="C16" s="521"/>
      <c r="D16" s="521"/>
      <c r="E16" s="520">
        <f t="shared" si="0"/>
        <v>0</v>
      </c>
    </row>
    <row r="17" spans="1:5" ht="16.2" thickBot="1">
      <c r="A17" s="519"/>
      <c r="B17" s="693" t="s">
        <v>363</v>
      </c>
      <c r="C17" s="521"/>
      <c r="D17" s="521"/>
      <c r="E17" s="520">
        <f t="shared" si="0"/>
        <v>0</v>
      </c>
    </row>
    <row r="18" spans="1:5" ht="16.2" thickBot="1">
      <c r="A18" s="519"/>
      <c r="B18" s="693" t="s">
        <v>364</v>
      </c>
      <c r="C18" s="521"/>
      <c r="D18" s="521"/>
      <c r="E18" s="520">
        <f t="shared" si="0"/>
        <v>0</v>
      </c>
    </row>
    <row r="19" spans="1:5" ht="16.2" thickBot="1">
      <c r="A19" s="519"/>
      <c r="B19" s="693" t="s">
        <v>365</v>
      </c>
      <c r="C19" s="521"/>
      <c r="D19" s="521"/>
      <c r="E19" s="520">
        <f t="shared" si="0"/>
        <v>0</v>
      </c>
    </row>
    <row r="20" spans="1:5" ht="16.2" thickBot="1">
      <c r="A20" s="519"/>
      <c r="B20" s="693" t="s">
        <v>366</v>
      </c>
      <c r="C20" s="521"/>
      <c r="D20" s="521"/>
      <c r="E20" s="520">
        <f t="shared" si="0"/>
        <v>0</v>
      </c>
    </row>
    <row r="21" spans="1:5" ht="16.2" thickBot="1">
      <c r="A21" s="519"/>
      <c r="B21" s="693" t="s">
        <v>367</v>
      </c>
      <c r="C21" s="521"/>
      <c r="D21" s="521"/>
      <c r="E21" s="520">
        <f t="shared" si="0"/>
        <v>0</v>
      </c>
    </row>
    <row r="22" spans="1:5" ht="16.2" thickBot="1">
      <c r="A22" s="519"/>
      <c r="B22" s="693" t="s">
        <v>368</v>
      </c>
      <c r="C22" s="521"/>
      <c r="D22" s="521"/>
      <c r="E22" s="520">
        <f t="shared" si="0"/>
        <v>0</v>
      </c>
    </row>
    <row r="23" spans="1:5" ht="16.2" thickBot="1">
      <c r="A23" s="519"/>
      <c r="B23" s="693" t="s">
        <v>369</v>
      </c>
      <c r="C23" s="521"/>
      <c r="D23" s="521"/>
      <c r="E23" s="520">
        <f t="shared" si="0"/>
        <v>0</v>
      </c>
    </row>
    <row r="24" spans="1:5" ht="16.2" thickBot="1">
      <c r="A24" s="519"/>
      <c r="B24" s="693" t="s">
        <v>370</v>
      </c>
      <c r="C24" s="521"/>
      <c r="D24" s="521"/>
      <c r="E24" s="520">
        <f t="shared" si="0"/>
        <v>0</v>
      </c>
    </row>
    <row r="25" spans="1:5" ht="16.2" thickBot="1">
      <c r="A25" s="519"/>
      <c r="B25" s="693" t="s">
        <v>371</v>
      </c>
      <c r="C25" s="521"/>
      <c r="D25" s="521"/>
      <c r="E25" s="520">
        <f t="shared" si="0"/>
        <v>0</v>
      </c>
    </row>
    <row r="26" spans="1:5" ht="16.2" thickBot="1">
      <c r="A26" s="519"/>
      <c r="B26" s="693" t="s">
        <v>372</v>
      </c>
      <c r="C26" s="521"/>
      <c r="D26" s="521"/>
      <c r="E26" s="520">
        <f t="shared" si="0"/>
        <v>0</v>
      </c>
    </row>
    <row r="27" spans="1:5" ht="16.2" thickBot="1">
      <c r="A27" s="519"/>
      <c r="B27" s="693" t="s">
        <v>373</v>
      </c>
      <c r="C27" s="521"/>
      <c r="D27" s="521"/>
      <c r="E27" s="520">
        <f t="shared" si="0"/>
        <v>0</v>
      </c>
    </row>
    <row r="29" spans="1:5">
      <c r="B29" s="56" t="s">
        <v>374</v>
      </c>
    </row>
    <row r="30" spans="1:5">
      <c r="B30" s="56" t="s">
        <v>75</v>
      </c>
    </row>
  </sheetData>
  <mergeCells count="3">
    <mergeCell ref="A4:D4"/>
    <mergeCell ref="C6:C7"/>
    <mergeCell ref="D6:D7"/>
  </mergeCells>
  <pageMargins left="0.7" right="0.7" top="0.75" bottom="0.75" header="0.3" footer="0.3"/>
  <pageSetup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70CF-C439-40EB-BE26-909BD515B347}">
  <sheetPr>
    <pageSetUpPr fitToPage="1"/>
  </sheetPr>
  <dimension ref="A1:CB47"/>
  <sheetViews>
    <sheetView topLeftCell="B1" zoomScale="75" zoomScaleNormal="75" workbookViewId="0">
      <selection activeCell="F4" sqref="F4"/>
    </sheetView>
  </sheetViews>
  <sheetFormatPr defaultColWidth="11.09765625" defaultRowHeight="15.6"/>
  <cols>
    <col min="1" max="1" width="19.09765625" style="70" customWidth="1"/>
    <col min="2" max="3" width="43.09765625" style="82" customWidth="1"/>
    <col min="4" max="4" width="11.09765625" style="70"/>
    <col min="5" max="9" width="15.59765625" style="70" customWidth="1"/>
    <col min="10" max="10" width="16.3984375" style="70" customWidth="1"/>
    <col min="11" max="11" width="15.09765625" style="70" customWidth="1"/>
    <col min="12" max="12" width="16.09765625" style="70" customWidth="1"/>
    <col min="13" max="14" width="15.09765625" style="70" customWidth="1"/>
    <col min="15" max="15" width="11.59765625" customWidth="1"/>
    <col min="16" max="19" width="10.59765625" customWidth="1"/>
    <col min="20" max="27" width="10" customWidth="1"/>
    <col min="28" max="28" width="12.09765625" customWidth="1"/>
    <col min="29" max="31" width="10.59765625" customWidth="1"/>
    <col min="32" max="32" width="16.59765625" customWidth="1"/>
    <col min="33" max="36" width="11" customWidth="1"/>
    <col min="37" max="39" width="10.09765625" customWidth="1"/>
    <col min="40" max="40" width="10.09765625" style="70" customWidth="1"/>
    <col min="41" max="44" width="11" customWidth="1"/>
    <col min="45" max="47" width="10.09765625" customWidth="1"/>
    <col min="48" max="48" width="10.09765625" style="70" customWidth="1"/>
    <col min="49" max="52" width="11" customWidth="1"/>
    <col min="53" max="55" width="10.09765625" customWidth="1"/>
    <col min="56" max="56" width="10.09765625" style="70" customWidth="1"/>
    <col min="57" max="60" width="11" customWidth="1"/>
    <col min="61" max="63" width="10.09765625" customWidth="1"/>
    <col min="64" max="64" width="10.09765625" style="70" customWidth="1"/>
    <col min="65" max="68" width="11" customWidth="1"/>
    <col min="69" max="71" width="10.09765625" customWidth="1"/>
    <col min="72" max="72" width="10.09765625" style="70" customWidth="1"/>
    <col min="73" max="16384" width="11.09765625" style="70"/>
  </cols>
  <sheetData>
    <row r="1" spans="1:80" s="68" customFormat="1" ht="32.25" customHeight="1">
      <c r="A1" s="853" t="s">
        <v>96</v>
      </c>
      <c r="B1" s="674" t="str">
        <f>PA_NAME</f>
        <v>San Diego Gas &amp; Electric Co</v>
      </c>
      <c r="C1" s="886"/>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W1" s="914"/>
      <c r="AX1" s="914"/>
      <c r="AY1" s="914"/>
      <c r="AZ1" s="914"/>
      <c r="BA1" s="914"/>
      <c r="BB1" s="914"/>
      <c r="BC1" s="914"/>
      <c r="BE1" s="914"/>
      <c r="BF1" s="914"/>
      <c r="BG1" s="914"/>
      <c r="BH1" s="914"/>
      <c r="BI1" s="914" t="s">
        <v>375</v>
      </c>
      <c r="BJ1" s="914"/>
      <c r="BK1" s="914"/>
      <c r="BM1" s="914"/>
      <c r="BN1" s="914"/>
      <c r="BO1" s="914"/>
      <c r="BP1" s="914"/>
      <c r="BQ1" s="914"/>
      <c r="BR1" s="914"/>
      <c r="BS1" s="914"/>
      <c r="BU1" s="914"/>
      <c r="BV1" s="914"/>
      <c r="BW1" s="914"/>
      <c r="BX1" s="914"/>
      <c r="BY1" s="914"/>
      <c r="BZ1" s="914"/>
      <c r="CA1" s="914"/>
    </row>
    <row r="2" spans="1:80" s="69" customFormat="1" ht="16.5" customHeight="1">
      <c r="A2" s="853" t="s">
        <v>97</v>
      </c>
      <c r="B2" s="674" t="s">
        <v>276</v>
      </c>
      <c r="C2" s="886"/>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914"/>
      <c r="BD2" s="914"/>
      <c r="BE2" s="914"/>
      <c r="BF2" s="914"/>
      <c r="BG2" s="914"/>
      <c r="BH2" s="914"/>
      <c r="BI2" t="s">
        <v>376</v>
      </c>
      <c r="BJ2" s="914"/>
      <c r="BK2" s="914"/>
      <c r="BL2" s="914"/>
      <c r="BM2" s="914"/>
      <c r="BN2" s="914"/>
      <c r="BO2" s="914"/>
      <c r="BP2" s="914"/>
      <c r="BQ2" s="914"/>
      <c r="BR2" s="914"/>
      <c r="BS2" s="914"/>
      <c r="BT2" s="914"/>
      <c r="BU2" s="914"/>
      <c r="BV2" s="914"/>
      <c r="BW2" s="914"/>
      <c r="BX2" s="914"/>
      <c r="BY2" s="914"/>
      <c r="BZ2" s="914"/>
      <c r="CA2" s="914"/>
      <c r="CB2" s="914"/>
    </row>
    <row r="3" spans="1:80">
      <c r="A3" s="873" t="s">
        <v>377</v>
      </c>
      <c r="B3" s="854"/>
      <c r="C3" s="854"/>
      <c r="D3" s="854"/>
      <c r="E3" s="854"/>
      <c r="F3" s="914"/>
      <c r="G3" s="914"/>
      <c r="H3" s="914"/>
      <c r="I3" s="914"/>
      <c r="J3" s="914"/>
      <c r="K3" s="914"/>
      <c r="L3" s="914"/>
      <c r="M3" s="914"/>
      <c r="N3" s="914"/>
      <c r="O3" s="914"/>
      <c r="P3" s="914"/>
      <c r="Q3" s="70"/>
      <c r="R3" s="70"/>
      <c r="S3" s="70"/>
      <c r="T3" s="70"/>
      <c r="U3" s="1142"/>
      <c r="V3" s="1142"/>
      <c r="W3" s="1142"/>
      <c r="X3" s="1142"/>
      <c r="Y3" s="914"/>
      <c r="Z3" s="914"/>
      <c r="AA3" s="914"/>
      <c r="AB3" s="914"/>
      <c r="AN3"/>
      <c r="AV3"/>
      <c r="AW3" s="70"/>
      <c r="BD3"/>
      <c r="BE3" s="70"/>
      <c r="BI3" s="70" t="s">
        <v>378</v>
      </c>
      <c r="BL3"/>
      <c r="BM3" s="70"/>
      <c r="BT3"/>
      <c r="BV3"/>
      <c r="BW3"/>
      <c r="BX3"/>
      <c r="BY3"/>
      <c r="BZ3"/>
      <c r="CA3"/>
      <c r="CB3"/>
    </row>
    <row r="4" spans="1:80" ht="55.35" customHeight="1">
      <c r="A4" s="854"/>
      <c r="B4" s="854"/>
      <c r="C4" s="980"/>
      <c r="D4" s="854"/>
      <c r="F4" s="914"/>
      <c r="G4" s="914"/>
      <c r="H4" s="914"/>
      <c r="I4" s="914"/>
      <c r="J4" s="914"/>
      <c r="K4" s="914"/>
      <c r="L4" s="914"/>
      <c r="M4" s="914"/>
      <c r="N4" s="914"/>
      <c r="O4" s="914"/>
      <c r="P4" s="1143" t="s">
        <v>379</v>
      </c>
      <c r="Q4" s="1143"/>
      <c r="R4" s="1143"/>
      <c r="S4" s="1143"/>
      <c r="T4" s="855"/>
      <c r="U4" s="914"/>
      <c r="V4" s="914"/>
      <c r="W4" s="914"/>
      <c r="X4" s="914"/>
      <c r="Y4" s="914"/>
      <c r="Z4" s="914"/>
      <c r="AA4" s="914"/>
      <c r="AB4" s="914"/>
      <c r="AN4"/>
      <c r="AV4"/>
      <c r="AW4" s="70"/>
      <c r="BD4"/>
      <c r="BE4" s="70"/>
      <c r="BI4" s="70"/>
      <c r="BL4"/>
      <c r="BM4" s="70"/>
      <c r="BT4"/>
      <c r="BV4"/>
      <c r="BW4"/>
      <c r="BX4"/>
      <c r="BY4"/>
      <c r="BZ4"/>
      <c r="CA4"/>
      <c r="CB4"/>
    </row>
    <row r="5" spans="1:80" ht="16.2" thickBot="1">
      <c r="A5" s="914"/>
      <c r="B5" s="914"/>
      <c r="C5" s="914"/>
      <c r="D5" s="914"/>
      <c r="E5" s="856"/>
      <c r="F5" s="856"/>
      <c r="G5" s="856"/>
      <c r="H5" s="856"/>
      <c r="I5" s="856"/>
      <c r="J5" s="856"/>
      <c r="K5" s="856"/>
      <c r="L5" s="856"/>
      <c r="M5" s="856"/>
      <c r="N5" s="856"/>
      <c r="O5" s="856"/>
      <c r="P5" s="857" t="s">
        <v>380</v>
      </c>
      <c r="Q5" s="857" t="s">
        <v>381</v>
      </c>
      <c r="R5" s="857" t="s">
        <v>382</v>
      </c>
      <c r="S5" s="858" t="s">
        <v>383</v>
      </c>
      <c r="T5" s="857"/>
      <c r="AN5"/>
      <c r="BU5"/>
      <c r="BV5"/>
      <c r="BW5"/>
      <c r="BX5"/>
      <c r="BY5"/>
      <c r="BZ5"/>
      <c r="CA5"/>
    </row>
    <row r="6" spans="1:80" s="861" customFormat="1" ht="107.1" customHeight="1" thickBot="1">
      <c r="A6" s="859"/>
      <c r="B6" s="1131" t="s">
        <v>384</v>
      </c>
      <c r="C6" s="1131" t="s">
        <v>385</v>
      </c>
      <c r="D6" s="1133" t="s">
        <v>386</v>
      </c>
      <c r="E6" s="1129" t="s">
        <v>387</v>
      </c>
      <c r="F6" s="1129" t="s">
        <v>388</v>
      </c>
      <c r="G6" s="1129" t="s">
        <v>389</v>
      </c>
      <c r="H6" s="1129" t="s">
        <v>390</v>
      </c>
      <c r="I6" s="1129" t="s">
        <v>391</v>
      </c>
      <c r="J6" s="1129" t="s">
        <v>392</v>
      </c>
      <c r="K6" s="1129" t="s">
        <v>393</v>
      </c>
      <c r="L6" s="1135" t="s">
        <v>394</v>
      </c>
      <c r="M6" s="1135" t="s">
        <v>395</v>
      </c>
      <c r="N6" s="1135" t="s">
        <v>396</v>
      </c>
      <c r="O6" s="1137" t="s">
        <v>397</v>
      </c>
      <c r="P6" s="1139" t="s">
        <v>398</v>
      </c>
      <c r="Q6" s="1140"/>
      <c r="R6" s="1140"/>
      <c r="S6" s="1141"/>
      <c r="T6" s="1147" t="s">
        <v>399</v>
      </c>
      <c r="U6" s="1148"/>
      <c r="V6" s="1148"/>
      <c r="W6" s="1149"/>
      <c r="X6" s="1147" t="s">
        <v>400</v>
      </c>
      <c r="Y6" s="1148"/>
      <c r="Z6" s="1148"/>
      <c r="AA6" s="1149"/>
      <c r="AB6" s="1147" t="s">
        <v>401</v>
      </c>
      <c r="AC6" s="1148"/>
      <c r="AD6" s="1148"/>
      <c r="AE6" s="1149"/>
      <c r="AF6" s="1147" t="s">
        <v>402</v>
      </c>
      <c r="AG6" s="1148"/>
      <c r="AH6" s="1148"/>
      <c r="AI6" s="1149"/>
      <c r="AJ6" s="1147" t="s">
        <v>403</v>
      </c>
      <c r="AK6" s="1148"/>
      <c r="AL6" s="1148"/>
      <c r="AM6" s="1149"/>
      <c r="AN6" s="1147" t="s">
        <v>404</v>
      </c>
      <c r="AO6" s="1148"/>
      <c r="AP6" s="1148"/>
      <c r="AQ6" s="1149"/>
      <c r="AR6" s="1147" t="s">
        <v>405</v>
      </c>
      <c r="AS6" s="1148"/>
      <c r="AT6" s="1148"/>
      <c r="AU6" s="1149"/>
      <c r="AV6" s="1147" t="s">
        <v>406</v>
      </c>
      <c r="AW6" s="1148"/>
      <c r="AX6" s="1148"/>
      <c r="AY6" s="1149"/>
      <c r="AZ6" s="860"/>
      <c r="BA6" s="860"/>
      <c r="BI6" s="862"/>
    </row>
    <row r="7" spans="1:80" s="71" customFormat="1" ht="35.85" customHeight="1" thickBot="1">
      <c r="A7" s="863"/>
      <c r="B7" s="1132"/>
      <c r="C7" s="1132"/>
      <c r="D7" s="1134"/>
      <c r="E7" s="1130"/>
      <c r="F7" s="1130"/>
      <c r="G7" s="1130"/>
      <c r="H7" s="1130"/>
      <c r="I7" s="1130"/>
      <c r="J7" s="1130"/>
      <c r="K7" s="1130"/>
      <c r="L7" s="1136"/>
      <c r="M7" s="1136"/>
      <c r="N7" s="1136"/>
      <c r="O7" s="1138"/>
      <c r="P7" s="625" t="s">
        <v>199</v>
      </c>
      <c r="Q7" s="624" t="s">
        <v>200</v>
      </c>
      <c r="R7" s="624" t="s">
        <v>201</v>
      </c>
      <c r="S7" s="623" t="s">
        <v>202</v>
      </c>
      <c r="T7" s="673" t="s">
        <v>199</v>
      </c>
      <c r="U7" s="624" t="s">
        <v>200</v>
      </c>
      <c r="V7" s="624" t="s">
        <v>201</v>
      </c>
      <c r="W7" s="672" t="s">
        <v>202</v>
      </c>
      <c r="X7" s="673" t="s">
        <v>199</v>
      </c>
      <c r="Y7" s="624" t="s">
        <v>200</v>
      </c>
      <c r="Z7" s="624" t="s">
        <v>201</v>
      </c>
      <c r="AA7" s="672" t="s">
        <v>202</v>
      </c>
      <c r="AB7" s="673" t="s">
        <v>199</v>
      </c>
      <c r="AC7" s="624" t="s">
        <v>200</v>
      </c>
      <c r="AD7" s="624" t="s">
        <v>201</v>
      </c>
      <c r="AE7" s="672" t="s">
        <v>202</v>
      </c>
      <c r="AF7" s="671" t="s">
        <v>199</v>
      </c>
      <c r="AG7" s="670" t="s">
        <v>200</v>
      </c>
      <c r="AH7" s="670" t="s">
        <v>201</v>
      </c>
      <c r="AI7" s="669" t="s">
        <v>202</v>
      </c>
      <c r="AJ7" s="673" t="s">
        <v>199</v>
      </c>
      <c r="AK7" s="624" t="s">
        <v>200</v>
      </c>
      <c r="AL7" s="624" t="s">
        <v>201</v>
      </c>
      <c r="AM7" s="672" t="s">
        <v>202</v>
      </c>
      <c r="AN7" s="671" t="s">
        <v>199</v>
      </c>
      <c r="AO7" s="670" t="s">
        <v>200</v>
      </c>
      <c r="AP7" s="670" t="s">
        <v>201</v>
      </c>
      <c r="AQ7" s="669" t="s">
        <v>202</v>
      </c>
      <c r="AR7" s="673" t="s">
        <v>199</v>
      </c>
      <c r="AS7" s="624" t="s">
        <v>200</v>
      </c>
      <c r="AT7" s="624" t="s">
        <v>201</v>
      </c>
      <c r="AU7" s="672" t="s">
        <v>202</v>
      </c>
      <c r="AV7" s="673" t="s">
        <v>199</v>
      </c>
      <c r="AW7" s="624" t="s">
        <v>200</v>
      </c>
      <c r="AX7" s="624" t="s">
        <v>201</v>
      </c>
      <c r="AY7" s="672" t="s">
        <v>202</v>
      </c>
    </row>
    <row r="8" spans="1:80" s="72" customFormat="1" ht="31.35" customHeight="1">
      <c r="A8" s="863"/>
      <c r="B8" s="73" t="s">
        <v>407</v>
      </c>
      <c r="C8" s="73"/>
      <c r="D8" s="1150" t="s">
        <v>199</v>
      </c>
      <c r="E8" s="731"/>
      <c r="F8" s="731"/>
      <c r="G8" s="731"/>
      <c r="H8" s="731"/>
      <c r="I8" s="731"/>
      <c r="J8" s="731"/>
      <c r="K8" s="731"/>
      <c r="L8" s="732"/>
      <c r="M8" s="732"/>
      <c r="N8" s="864"/>
      <c r="O8" s="733"/>
      <c r="P8" s="734"/>
      <c r="Q8" s="735"/>
      <c r="R8" s="736"/>
      <c r="S8" s="737"/>
      <c r="T8" s="738"/>
      <c r="U8" s="739"/>
      <c r="V8" s="739"/>
      <c r="W8" s="740"/>
      <c r="X8" s="738"/>
      <c r="Y8" s="739"/>
      <c r="Z8" s="739"/>
      <c r="AA8" s="740"/>
      <c r="AB8" s="741"/>
      <c r="AC8" s="742"/>
      <c r="AD8" s="742"/>
      <c r="AE8" s="743"/>
      <c r="AF8" s="741"/>
      <c r="AG8" s="742"/>
      <c r="AH8" s="742"/>
      <c r="AI8" s="743"/>
      <c r="AJ8" s="741"/>
      <c r="AK8" s="742"/>
      <c r="AL8" s="742"/>
      <c r="AM8" s="743"/>
      <c r="AN8" s="741"/>
      <c r="AO8" s="742"/>
      <c r="AP8" s="742"/>
      <c r="AQ8" s="743"/>
      <c r="AR8" s="741"/>
      <c r="AS8" s="742"/>
      <c r="AT8" s="742"/>
      <c r="AU8" s="743"/>
      <c r="AV8" s="741"/>
      <c r="AW8" s="742"/>
      <c r="AX8" s="742"/>
      <c r="AY8" s="743"/>
    </row>
    <row r="9" spans="1:80" s="72" customFormat="1">
      <c r="A9" s="863"/>
      <c r="B9" s="75" t="s">
        <v>408</v>
      </c>
      <c r="C9" s="75"/>
      <c r="D9" s="1151"/>
      <c r="E9" s="744"/>
      <c r="F9" s="744"/>
      <c r="G9" s="744"/>
      <c r="H9" s="744"/>
      <c r="I9" s="744"/>
      <c r="J9" s="744"/>
      <c r="K9" s="744"/>
      <c r="L9" s="745"/>
      <c r="M9" s="745"/>
      <c r="N9" s="864"/>
      <c r="O9" s="746"/>
      <c r="P9" s="747"/>
      <c r="Q9" s="748"/>
      <c r="R9" s="749"/>
      <c r="S9" s="750"/>
      <c r="T9" s="751"/>
      <c r="U9" s="752"/>
      <c r="V9" s="752"/>
      <c r="W9" s="753"/>
      <c r="X9" s="751"/>
      <c r="Y9" s="752"/>
      <c r="Z9" s="752"/>
      <c r="AA9" s="753"/>
      <c r="AB9" s="751"/>
      <c r="AC9" s="752"/>
      <c r="AD9" s="752"/>
      <c r="AE9" s="753"/>
      <c r="AF9" s="751"/>
      <c r="AG9" s="752"/>
      <c r="AH9" s="752"/>
      <c r="AI9" s="753"/>
      <c r="AJ9" s="751"/>
      <c r="AK9" s="752"/>
      <c r="AL9" s="752"/>
      <c r="AM9" s="753"/>
      <c r="AN9" s="751"/>
      <c r="AO9" s="752"/>
      <c r="AP9" s="752"/>
      <c r="AQ9" s="753"/>
      <c r="AR9" s="751"/>
      <c r="AS9" s="752"/>
      <c r="AT9" s="752"/>
      <c r="AU9" s="753"/>
      <c r="AV9" s="751"/>
      <c r="AW9" s="752"/>
      <c r="AX9" s="752"/>
      <c r="AY9" s="753"/>
    </row>
    <row r="10" spans="1:80" s="72" customFormat="1">
      <c r="A10" s="863"/>
      <c r="B10" s="75" t="s">
        <v>409</v>
      </c>
      <c r="C10" s="75"/>
      <c r="D10" s="1151"/>
      <c r="E10" s="744"/>
      <c r="F10" s="744"/>
      <c r="G10" s="744"/>
      <c r="H10" s="744"/>
      <c r="I10" s="744"/>
      <c r="J10" s="744"/>
      <c r="K10" s="744"/>
      <c r="L10" s="745"/>
      <c r="M10" s="745"/>
      <c r="N10" s="864"/>
      <c r="O10" s="746"/>
      <c r="P10" s="747"/>
      <c r="Q10" s="748"/>
      <c r="R10" s="749"/>
      <c r="S10" s="750"/>
      <c r="T10" s="751"/>
      <c r="U10" s="752"/>
      <c r="V10" s="752"/>
      <c r="W10" s="753"/>
      <c r="X10" s="751"/>
      <c r="Y10" s="752"/>
      <c r="Z10" s="752"/>
      <c r="AA10" s="753"/>
      <c r="AB10" s="751"/>
      <c r="AC10" s="752"/>
      <c r="AD10" s="752"/>
      <c r="AE10" s="753"/>
      <c r="AF10" s="751"/>
      <c r="AG10" s="752"/>
      <c r="AH10" s="752"/>
      <c r="AI10" s="753"/>
      <c r="AJ10" s="751"/>
      <c r="AK10" s="752"/>
      <c r="AL10" s="752"/>
      <c r="AM10" s="753"/>
      <c r="AN10" s="751"/>
      <c r="AO10" s="752"/>
      <c r="AP10" s="752"/>
      <c r="AQ10" s="753"/>
      <c r="AR10" s="751"/>
      <c r="AS10" s="752"/>
      <c r="AT10" s="752"/>
      <c r="AU10" s="753"/>
      <c r="AV10" s="751"/>
      <c r="AW10" s="752"/>
      <c r="AX10" s="752"/>
      <c r="AY10" s="753"/>
    </row>
    <row r="11" spans="1:80" s="72" customFormat="1">
      <c r="A11" s="863"/>
      <c r="B11" s="75" t="s">
        <v>410</v>
      </c>
      <c r="C11" s="75"/>
      <c r="D11" s="1151"/>
      <c r="E11" s="744"/>
      <c r="F11" s="744"/>
      <c r="G11" s="744"/>
      <c r="H11" s="744"/>
      <c r="I11" s="744"/>
      <c r="J11" s="744"/>
      <c r="K11" s="744"/>
      <c r="L11" s="745"/>
      <c r="M11" s="745"/>
      <c r="N11" s="864"/>
      <c r="O11" s="746"/>
      <c r="P11" s="747"/>
      <c r="Q11" s="748"/>
      <c r="R11" s="749"/>
      <c r="S11" s="750"/>
      <c r="T11" s="751"/>
      <c r="U11" s="752"/>
      <c r="V11" s="752"/>
      <c r="W11" s="753"/>
      <c r="X11" s="751"/>
      <c r="Y11" s="752"/>
      <c r="Z11" s="752"/>
      <c r="AA11" s="753"/>
      <c r="AB11" s="751"/>
      <c r="AC11" s="752"/>
      <c r="AD11" s="752"/>
      <c r="AE11" s="753"/>
      <c r="AF11" s="751"/>
      <c r="AG11" s="752"/>
      <c r="AH11" s="752"/>
      <c r="AI11" s="753"/>
      <c r="AJ11" s="751"/>
      <c r="AK11" s="752"/>
      <c r="AL11" s="752"/>
      <c r="AM11" s="753"/>
      <c r="AN11" s="751"/>
      <c r="AO11" s="752"/>
      <c r="AP11" s="752"/>
      <c r="AQ11" s="753"/>
      <c r="AR11" s="751"/>
      <c r="AS11" s="752"/>
      <c r="AT11" s="752"/>
      <c r="AU11" s="753"/>
      <c r="AV11" s="751"/>
      <c r="AW11" s="752"/>
      <c r="AX11" s="752"/>
      <c r="AY11" s="753"/>
    </row>
    <row r="12" spans="1:80" s="72" customFormat="1" ht="31.2">
      <c r="A12" s="863"/>
      <c r="B12" s="75" t="s">
        <v>411</v>
      </c>
      <c r="C12" s="75"/>
      <c r="D12" s="1151"/>
      <c r="E12" s="744"/>
      <c r="F12" s="744"/>
      <c r="G12" s="744"/>
      <c r="H12" s="744"/>
      <c r="I12" s="744"/>
      <c r="J12" s="744"/>
      <c r="K12" s="744"/>
      <c r="L12" s="745"/>
      <c r="M12" s="745"/>
      <c r="N12" s="864"/>
      <c r="O12" s="746"/>
      <c r="P12" s="747"/>
      <c r="Q12" s="748"/>
      <c r="R12" s="749"/>
      <c r="S12" s="750"/>
      <c r="T12" s="751"/>
      <c r="U12" s="752"/>
      <c r="V12" s="752"/>
      <c r="W12" s="753"/>
      <c r="X12" s="751"/>
      <c r="Y12" s="752"/>
      <c r="Z12" s="752"/>
      <c r="AA12" s="753"/>
      <c r="AB12" s="751"/>
      <c r="AC12" s="752"/>
      <c r="AD12" s="752"/>
      <c r="AE12" s="753"/>
      <c r="AF12" s="751"/>
      <c r="AG12" s="752"/>
      <c r="AH12" s="752"/>
      <c r="AI12" s="753"/>
      <c r="AJ12" s="751"/>
      <c r="AK12" s="752"/>
      <c r="AL12" s="752"/>
      <c r="AM12" s="753"/>
      <c r="AN12" s="751"/>
      <c r="AO12" s="752"/>
      <c r="AP12" s="752"/>
      <c r="AQ12" s="753"/>
      <c r="AR12" s="751"/>
      <c r="AS12" s="752"/>
      <c r="AT12" s="752"/>
      <c r="AU12" s="753"/>
      <c r="AV12" s="751"/>
      <c r="AW12" s="752"/>
      <c r="AX12" s="752"/>
      <c r="AY12" s="753"/>
    </row>
    <row r="13" spans="1:80" s="72" customFormat="1" ht="16.2" thickBot="1">
      <c r="A13" s="863"/>
      <c r="B13" s="76" t="s">
        <v>412</v>
      </c>
      <c r="C13" s="76"/>
      <c r="D13" s="1152"/>
      <c r="E13" s="731"/>
      <c r="F13" s="754"/>
      <c r="G13" s="755"/>
      <c r="H13" s="731"/>
      <c r="I13" s="754"/>
      <c r="J13" s="755"/>
      <c r="K13" s="731"/>
      <c r="L13" s="756"/>
      <c r="M13" s="756"/>
      <c r="N13" s="756"/>
      <c r="O13" s="757"/>
      <c r="P13" s="758"/>
      <c r="Q13" s="759"/>
      <c r="R13" s="760"/>
      <c r="S13" s="761"/>
      <c r="T13" s="762"/>
      <c r="U13" s="763"/>
      <c r="V13" s="763"/>
      <c r="W13" s="764"/>
      <c r="X13" s="762"/>
      <c r="Y13" s="763"/>
      <c r="Z13" s="763"/>
      <c r="AA13" s="764"/>
      <c r="AB13" s="762"/>
      <c r="AC13" s="763"/>
      <c r="AD13" s="763"/>
      <c r="AE13" s="764"/>
      <c r="AF13" s="762"/>
      <c r="AG13" s="763"/>
      <c r="AH13" s="763"/>
      <c r="AI13" s="764"/>
      <c r="AJ13" s="762"/>
      <c r="AK13" s="763"/>
      <c r="AL13" s="763"/>
      <c r="AM13" s="764"/>
      <c r="AN13" s="762"/>
      <c r="AO13" s="763"/>
      <c r="AP13" s="763"/>
      <c r="AQ13" s="764"/>
      <c r="AR13" s="762"/>
      <c r="AS13" s="763"/>
      <c r="AT13" s="763"/>
      <c r="AU13" s="764"/>
      <c r="AV13" s="762"/>
      <c r="AW13" s="763"/>
      <c r="AX13" s="763"/>
      <c r="AY13" s="764"/>
    </row>
    <row r="14" spans="1:80" s="72" customFormat="1">
      <c r="A14" s="863"/>
      <c r="B14" s="73" t="s">
        <v>413</v>
      </c>
      <c r="C14" s="73"/>
      <c r="D14" s="1150" t="s">
        <v>201</v>
      </c>
      <c r="E14" s="765"/>
      <c r="F14" s="766"/>
      <c r="G14" s="731"/>
      <c r="H14" s="765"/>
      <c r="I14" s="766"/>
      <c r="J14" s="731"/>
      <c r="K14" s="765"/>
      <c r="L14" s="732"/>
      <c r="M14" s="732"/>
      <c r="N14" s="864"/>
      <c r="O14" s="776"/>
      <c r="P14" s="767"/>
      <c r="Q14" s="768"/>
      <c r="R14" s="769"/>
      <c r="S14" s="770"/>
      <c r="T14" s="741"/>
      <c r="U14" s="742"/>
      <c r="V14" s="742"/>
      <c r="W14" s="743"/>
      <c r="X14" s="741"/>
      <c r="Y14" s="742"/>
      <c r="Z14" s="742"/>
      <c r="AA14" s="743"/>
      <c r="AB14" s="741"/>
      <c r="AC14" s="742"/>
      <c r="AD14" s="742"/>
      <c r="AE14" s="743"/>
      <c r="AF14" s="741"/>
      <c r="AG14" s="742"/>
      <c r="AH14" s="742"/>
      <c r="AI14" s="743"/>
      <c r="AJ14" s="741"/>
      <c r="AK14" s="742"/>
      <c r="AL14" s="742"/>
      <c r="AM14" s="743"/>
      <c r="AN14" s="741"/>
      <c r="AO14" s="742"/>
      <c r="AP14" s="742"/>
      <c r="AQ14" s="743"/>
      <c r="AR14" s="741"/>
      <c r="AS14" s="742"/>
      <c r="AT14" s="742"/>
      <c r="AU14" s="743"/>
      <c r="AV14" s="741"/>
      <c r="AW14" s="742"/>
      <c r="AX14" s="742"/>
      <c r="AY14" s="743"/>
    </row>
    <row r="15" spans="1:80" s="72" customFormat="1">
      <c r="A15" s="863"/>
      <c r="B15" s="75" t="s">
        <v>414</v>
      </c>
      <c r="C15" s="75"/>
      <c r="D15" s="1151"/>
      <c r="E15" s="744"/>
      <c r="F15" s="744"/>
      <c r="G15" s="744"/>
      <c r="H15" s="744"/>
      <c r="I15" s="744"/>
      <c r="J15" s="744"/>
      <c r="K15" s="744"/>
      <c r="L15" s="745"/>
      <c r="M15" s="745"/>
      <c r="N15" s="864"/>
      <c r="O15" s="746"/>
      <c r="P15" s="747"/>
      <c r="Q15" s="748"/>
      <c r="R15" s="749"/>
      <c r="S15" s="750"/>
      <c r="T15" s="751"/>
      <c r="U15" s="752"/>
      <c r="V15" s="752"/>
      <c r="W15" s="753"/>
      <c r="X15" s="751"/>
      <c r="Y15" s="752"/>
      <c r="Z15" s="752"/>
      <c r="AA15" s="753"/>
      <c r="AB15" s="751"/>
      <c r="AC15" s="752"/>
      <c r="AD15" s="752"/>
      <c r="AE15" s="753"/>
      <c r="AF15" s="751"/>
      <c r="AG15" s="752"/>
      <c r="AH15" s="752"/>
      <c r="AI15" s="753"/>
      <c r="AJ15" s="751"/>
      <c r="AK15" s="752"/>
      <c r="AL15" s="752"/>
      <c r="AM15" s="753"/>
      <c r="AN15" s="751"/>
      <c r="AO15" s="752"/>
      <c r="AP15" s="752"/>
      <c r="AQ15" s="753"/>
      <c r="AR15" s="751"/>
      <c r="AS15" s="752"/>
      <c r="AT15" s="752"/>
      <c r="AU15" s="753"/>
      <c r="AV15" s="751"/>
      <c r="AW15" s="752"/>
      <c r="AX15" s="752"/>
      <c r="AY15" s="753"/>
    </row>
    <row r="16" spans="1:80" s="72" customFormat="1">
      <c r="A16" s="863"/>
      <c r="B16" s="75" t="s">
        <v>415</v>
      </c>
      <c r="C16" s="75"/>
      <c r="D16" s="1151"/>
      <c r="E16" s="744"/>
      <c r="F16" s="744"/>
      <c r="G16" s="744"/>
      <c r="H16" s="744"/>
      <c r="I16" s="744"/>
      <c r="J16" s="744"/>
      <c r="K16" s="744"/>
      <c r="L16" s="745"/>
      <c r="M16" s="745"/>
      <c r="N16" s="864"/>
      <c r="O16" s="746"/>
      <c r="P16" s="747"/>
      <c r="Q16" s="748"/>
      <c r="R16" s="749"/>
      <c r="S16" s="750"/>
      <c r="T16" s="751"/>
      <c r="U16" s="752"/>
      <c r="V16" s="752"/>
      <c r="W16" s="753"/>
      <c r="X16" s="751"/>
      <c r="Y16" s="752"/>
      <c r="Z16" s="752"/>
      <c r="AA16" s="753"/>
      <c r="AB16" s="751"/>
      <c r="AC16" s="752"/>
      <c r="AD16" s="752"/>
      <c r="AE16" s="753"/>
      <c r="AF16" s="751"/>
      <c r="AG16" s="752"/>
      <c r="AH16" s="752"/>
      <c r="AI16" s="753"/>
      <c r="AJ16" s="751"/>
      <c r="AK16" s="752"/>
      <c r="AL16" s="752"/>
      <c r="AM16" s="753"/>
      <c r="AN16" s="751"/>
      <c r="AO16" s="752"/>
      <c r="AP16" s="752"/>
      <c r="AQ16" s="753"/>
      <c r="AR16" s="751"/>
      <c r="AS16" s="752"/>
      <c r="AT16" s="752"/>
      <c r="AU16" s="753"/>
      <c r="AV16" s="751"/>
      <c r="AW16" s="752"/>
      <c r="AX16" s="752"/>
      <c r="AY16" s="753"/>
    </row>
    <row r="17" spans="1:71" s="72" customFormat="1" ht="16.2" thickBot="1">
      <c r="A17" s="863"/>
      <c r="B17" s="76" t="s">
        <v>416</v>
      </c>
      <c r="C17" s="76"/>
      <c r="D17" s="1152"/>
      <c r="E17" s="754"/>
      <c r="F17" s="754"/>
      <c r="G17" s="754"/>
      <c r="H17" s="754"/>
      <c r="I17" s="754"/>
      <c r="J17" s="754"/>
      <c r="K17" s="754"/>
      <c r="L17" s="756"/>
      <c r="M17" s="756"/>
      <c r="N17" s="756"/>
      <c r="O17" s="757"/>
      <c r="P17" s="758"/>
      <c r="Q17" s="759"/>
      <c r="R17" s="760"/>
      <c r="S17" s="761"/>
      <c r="T17" s="762"/>
      <c r="U17" s="763"/>
      <c r="V17" s="763"/>
      <c r="W17" s="764"/>
      <c r="X17" s="762"/>
      <c r="Y17" s="763"/>
      <c r="Z17" s="763"/>
      <c r="AA17" s="764"/>
      <c r="AB17" s="762"/>
      <c r="AC17" s="763"/>
      <c r="AD17" s="763"/>
      <c r="AE17" s="764"/>
      <c r="AF17" s="762"/>
      <c r="AG17" s="763"/>
      <c r="AH17" s="763"/>
      <c r="AI17" s="764"/>
      <c r="AJ17" s="762"/>
      <c r="AK17" s="763"/>
      <c r="AL17" s="763"/>
      <c r="AM17" s="764"/>
      <c r="AN17" s="762"/>
      <c r="AO17" s="763"/>
      <c r="AP17" s="763"/>
      <c r="AQ17" s="764"/>
      <c r="AR17" s="762"/>
      <c r="AS17" s="763"/>
      <c r="AT17" s="763"/>
      <c r="AU17" s="764"/>
      <c r="AV17" s="762"/>
      <c r="AW17" s="763"/>
      <c r="AX17" s="763"/>
      <c r="AY17" s="764"/>
    </row>
    <row r="18" spans="1:71" s="72" customFormat="1">
      <c r="A18" s="863"/>
      <c r="B18" s="73" t="s">
        <v>417</v>
      </c>
      <c r="C18" s="73"/>
      <c r="D18" s="1150" t="s">
        <v>202</v>
      </c>
      <c r="E18" s="765"/>
      <c r="F18" s="731"/>
      <c r="G18" s="731"/>
      <c r="H18" s="765"/>
      <c r="I18" s="731"/>
      <c r="J18" s="731"/>
      <c r="K18" s="765"/>
      <c r="L18" s="732"/>
      <c r="M18" s="732"/>
      <c r="N18" s="864"/>
      <c r="O18" s="771"/>
      <c r="P18" s="767"/>
      <c r="Q18" s="768"/>
      <c r="R18" s="769"/>
      <c r="S18" s="770"/>
      <c r="T18" s="741"/>
      <c r="U18" s="742"/>
      <c r="V18" s="742"/>
      <c r="W18" s="743"/>
      <c r="X18" s="741"/>
      <c r="Y18" s="742"/>
      <c r="Z18" s="742"/>
      <c r="AA18" s="743"/>
      <c r="AB18" s="741"/>
      <c r="AC18" s="742"/>
      <c r="AD18" s="742"/>
      <c r="AE18" s="743"/>
      <c r="AF18" s="741"/>
      <c r="AG18" s="742"/>
      <c r="AH18" s="742"/>
      <c r="AI18" s="743"/>
      <c r="AJ18" s="741"/>
      <c r="AK18" s="742"/>
      <c r="AL18" s="742"/>
      <c r="AM18" s="743"/>
      <c r="AN18" s="741"/>
      <c r="AO18" s="742"/>
      <c r="AP18" s="742"/>
      <c r="AQ18" s="743"/>
      <c r="AR18" s="741"/>
      <c r="AS18" s="742"/>
      <c r="AT18" s="742"/>
      <c r="AU18" s="743"/>
      <c r="AV18" s="741"/>
      <c r="AW18" s="742"/>
      <c r="AX18" s="742"/>
      <c r="AY18" s="743"/>
    </row>
    <row r="19" spans="1:71" s="72" customFormat="1">
      <c r="A19" s="863"/>
      <c r="B19" s="75" t="s">
        <v>418</v>
      </c>
      <c r="C19" s="75"/>
      <c r="D19" s="1151"/>
      <c r="E19" s="744"/>
      <c r="F19" s="744"/>
      <c r="G19" s="744"/>
      <c r="H19" s="744"/>
      <c r="I19" s="744"/>
      <c r="J19" s="744"/>
      <c r="K19" s="744"/>
      <c r="L19" s="745"/>
      <c r="M19" s="745"/>
      <c r="N19" s="864"/>
      <c r="O19" s="746"/>
      <c r="P19" s="747"/>
      <c r="Q19" s="748"/>
      <c r="R19" s="749"/>
      <c r="S19" s="750"/>
      <c r="T19" s="751"/>
      <c r="U19" s="752"/>
      <c r="V19" s="752"/>
      <c r="W19" s="753"/>
      <c r="X19" s="751"/>
      <c r="Y19" s="752"/>
      <c r="Z19" s="752"/>
      <c r="AA19" s="753"/>
      <c r="AB19" s="751"/>
      <c r="AC19" s="752"/>
      <c r="AD19" s="752"/>
      <c r="AE19" s="753"/>
      <c r="AF19" s="751"/>
      <c r="AG19" s="752"/>
      <c r="AH19" s="752"/>
      <c r="AI19" s="753"/>
      <c r="AJ19" s="751"/>
      <c r="AK19" s="752"/>
      <c r="AL19" s="752"/>
      <c r="AM19" s="753"/>
      <c r="AN19" s="751"/>
      <c r="AO19" s="752"/>
      <c r="AP19" s="752"/>
      <c r="AQ19" s="753"/>
      <c r="AR19" s="751"/>
      <c r="AS19" s="752"/>
      <c r="AT19" s="752"/>
      <c r="AU19" s="753"/>
      <c r="AV19" s="751"/>
      <c r="AW19" s="752"/>
      <c r="AX19" s="752"/>
      <c r="AY19" s="753"/>
    </row>
    <row r="20" spans="1:71" s="72" customFormat="1" ht="16.2" thickBot="1">
      <c r="A20" s="863"/>
      <c r="B20" s="76" t="s">
        <v>419</v>
      </c>
      <c r="C20" s="76"/>
      <c r="D20" s="1152"/>
      <c r="E20" s="754"/>
      <c r="F20" s="772"/>
      <c r="G20" s="772"/>
      <c r="H20" s="754"/>
      <c r="I20" s="772"/>
      <c r="J20" s="772"/>
      <c r="K20" s="754"/>
      <c r="L20" s="745"/>
      <c r="M20" s="745"/>
      <c r="N20" s="756"/>
      <c r="O20" s="757"/>
      <c r="P20" s="758"/>
      <c r="Q20" s="759"/>
      <c r="R20" s="760"/>
      <c r="S20" s="761"/>
      <c r="T20" s="762"/>
      <c r="U20" s="763"/>
      <c r="V20" s="763"/>
      <c r="W20" s="764"/>
      <c r="X20" s="762"/>
      <c r="Y20" s="763"/>
      <c r="Z20" s="763"/>
      <c r="AA20" s="764"/>
      <c r="AB20" s="762"/>
      <c r="AC20" s="763"/>
      <c r="AD20" s="763"/>
      <c r="AE20" s="764"/>
      <c r="AF20" s="762"/>
      <c r="AG20" s="763"/>
      <c r="AH20" s="763"/>
      <c r="AI20" s="764"/>
      <c r="AJ20" s="762"/>
      <c r="AK20" s="763"/>
      <c r="AL20" s="763"/>
      <c r="AM20" s="764"/>
      <c r="AN20" s="762"/>
      <c r="AO20" s="763"/>
      <c r="AP20" s="763"/>
      <c r="AQ20" s="764"/>
      <c r="AR20" s="762"/>
      <c r="AS20" s="763"/>
      <c r="AT20" s="763"/>
      <c r="AU20" s="764"/>
      <c r="AV20" s="762"/>
      <c r="AW20" s="763"/>
      <c r="AX20" s="763"/>
      <c r="AY20" s="764"/>
    </row>
    <row r="21" spans="1:71" s="72" customFormat="1">
      <c r="A21" s="863"/>
      <c r="B21" s="73" t="s">
        <v>420</v>
      </c>
      <c r="C21" s="73"/>
      <c r="D21" s="1150" t="s">
        <v>200</v>
      </c>
      <c r="E21" s="773"/>
      <c r="F21" s="765"/>
      <c r="G21" s="765"/>
      <c r="H21" s="773"/>
      <c r="I21" s="765"/>
      <c r="J21" s="765"/>
      <c r="K21" s="773"/>
      <c r="L21" s="774"/>
      <c r="M21" s="774"/>
      <c r="N21" s="864"/>
      <c r="O21" s="771"/>
      <c r="P21" s="767"/>
      <c r="Q21" s="768"/>
      <c r="R21" s="769"/>
      <c r="S21" s="770"/>
      <c r="T21" s="741"/>
      <c r="U21" s="742"/>
      <c r="V21" s="742"/>
      <c r="W21" s="743"/>
      <c r="X21" s="741"/>
      <c r="Y21" s="742"/>
      <c r="Z21" s="742"/>
      <c r="AA21" s="743"/>
      <c r="AB21" s="741"/>
      <c r="AC21" s="742"/>
      <c r="AD21" s="742"/>
      <c r="AE21" s="743"/>
      <c r="AF21" s="741"/>
      <c r="AG21" s="742"/>
      <c r="AH21" s="742"/>
      <c r="AI21" s="743"/>
      <c r="AJ21" s="741"/>
      <c r="AK21" s="742"/>
      <c r="AL21" s="742"/>
      <c r="AM21" s="743"/>
      <c r="AN21" s="741"/>
      <c r="AO21" s="742"/>
      <c r="AP21" s="742"/>
      <c r="AQ21" s="743"/>
      <c r="AR21" s="741"/>
      <c r="AS21" s="742"/>
      <c r="AT21" s="742"/>
      <c r="AU21" s="743"/>
      <c r="AV21" s="741"/>
      <c r="AW21" s="742"/>
      <c r="AX21" s="742"/>
      <c r="AY21" s="743"/>
    </row>
    <row r="22" spans="1:71" s="72" customFormat="1">
      <c r="A22" s="863"/>
      <c r="B22" s="75" t="s">
        <v>421</v>
      </c>
      <c r="C22" s="75"/>
      <c r="D22" s="1151"/>
      <c r="E22" s="775"/>
      <c r="F22" s="744"/>
      <c r="G22" s="744"/>
      <c r="H22" s="775"/>
      <c r="I22" s="744"/>
      <c r="J22" s="744"/>
      <c r="K22" s="775"/>
      <c r="L22" s="745"/>
      <c r="M22" s="745"/>
      <c r="N22" s="864"/>
      <c r="O22" s="746"/>
      <c r="P22" s="747"/>
      <c r="Q22" s="748"/>
      <c r="R22" s="749"/>
      <c r="S22" s="750"/>
      <c r="T22" s="751"/>
      <c r="U22" s="752"/>
      <c r="V22" s="752"/>
      <c r="W22" s="753"/>
      <c r="X22" s="751"/>
      <c r="Y22" s="752"/>
      <c r="Z22" s="752"/>
      <c r="AA22" s="753"/>
      <c r="AB22" s="751"/>
      <c r="AC22" s="752"/>
      <c r="AD22" s="752"/>
      <c r="AE22" s="753"/>
      <c r="AF22" s="751"/>
      <c r="AG22" s="752"/>
      <c r="AH22" s="752"/>
      <c r="AI22" s="753"/>
      <c r="AJ22" s="751"/>
      <c r="AK22" s="752"/>
      <c r="AL22" s="752"/>
      <c r="AM22" s="753"/>
      <c r="AN22" s="751"/>
      <c r="AO22" s="752"/>
      <c r="AP22" s="752"/>
      <c r="AQ22" s="753"/>
      <c r="AR22" s="751"/>
      <c r="AS22" s="752"/>
      <c r="AT22" s="752"/>
      <c r="AU22" s="753"/>
      <c r="AV22" s="751"/>
      <c r="AW22" s="752"/>
      <c r="AX22" s="752"/>
      <c r="AY22" s="753"/>
    </row>
    <row r="23" spans="1:71" s="72" customFormat="1" ht="16.2" thickBot="1">
      <c r="A23" s="863"/>
      <c r="B23" s="76" t="s">
        <v>422</v>
      </c>
      <c r="C23" s="76"/>
      <c r="D23" s="1152"/>
      <c r="E23" s="755"/>
      <c r="F23" s="754"/>
      <c r="G23" s="754"/>
      <c r="H23" s="755"/>
      <c r="I23" s="754"/>
      <c r="J23" s="754"/>
      <c r="K23" s="755"/>
      <c r="L23" s="756"/>
      <c r="M23" s="756"/>
      <c r="N23" s="864"/>
      <c r="O23" s="757"/>
      <c r="P23" s="758"/>
      <c r="Q23" s="759"/>
      <c r="R23" s="760"/>
      <c r="S23" s="761"/>
      <c r="T23" s="762"/>
      <c r="U23" s="763"/>
      <c r="V23" s="763"/>
      <c r="W23" s="764"/>
      <c r="X23" s="762"/>
      <c r="Y23" s="763"/>
      <c r="Z23" s="763"/>
      <c r="AA23" s="764"/>
      <c r="AB23" s="762"/>
      <c r="AC23" s="763"/>
      <c r="AD23" s="763"/>
      <c r="AE23" s="764"/>
      <c r="AF23" s="762"/>
      <c r="AG23" s="763"/>
      <c r="AH23" s="763"/>
      <c r="AI23" s="764"/>
      <c r="AJ23" s="762"/>
      <c r="AK23" s="763"/>
      <c r="AL23" s="763"/>
      <c r="AM23" s="764"/>
      <c r="AN23" s="762"/>
      <c r="AO23" s="763"/>
      <c r="AP23" s="763"/>
      <c r="AQ23" s="764"/>
      <c r="AR23" s="762"/>
      <c r="AS23" s="763"/>
      <c r="AT23" s="763"/>
      <c r="AU23" s="764"/>
      <c r="AV23" s="762"/>
      <c r="AW23" s="763"/>
      <c r="AX23" s="763"/>
      <c r="AY23" s="764"/>
    </row>
    <row r="24" spans="1:71" s="867" customFormat="1" ht="16.2" thickBot="1">
      <c r="A24" s="865"/>
      <c r="B24" s="77" t="s">
        <v>196</v>
      </c>
      <c r="C24" s="77"/>
      <c r="D24" s="676"/>
      <c r="E24" s="683">
        <f t="shared" ref="E24:K24" si="0">SUM(E8:E23)</f>
        <v>0</v>
      </c>
      <c r="F24" s="684">
        <f t="shared" si="0"/>
        <v>0</v>
      </c>
      <c r="G24" s="684">
        <f t="shared" si="0"/>
        <v>0</v>
      </c>
      <c r="H24" s="683">
        <f t="shared" si="0"/>
        <v>0</v>
      </c>
      <c r="I24" s="684">
        <f t="shared" si="0"/>
        <v>0</v>
      </c>
      <c r="J24" s="684">
        <f t="shared" si="0"/>
        <v>0</v>
      </c>
      <c r="K24" s="683">
        <f t="shared" si="0"/>
        <v>0</v>
      </c>
      <c r="L24" s="677"/>
      <c r="M24" s="677"/>
      <c r="N24" s="866"/>
      <c r="O24" s="678"/>
      <c r="P24" s="679"/>
      <c r="Q24" s="680"/>
      <c r="R24" s="681"/>
      <c r="S24" s="682"/>
      <c r="T24" s="675">
        <f t="shared" ref="T24:AY24" si="1">SUM(T8:T23)</f>
        <v>0</v>
      </c>
      <c r="U24" s="683">
        <f t="shared" si="1"/>
        <v>0</v>
      </c>
      <c r="V24" s="683">
        <f t="shared" si="1"/>
        <v>0</v>
      </c>
      <c r="W24" s="685">
        <f t="shared" si="1"/>
        <v>0</v>
      </c>
      <c r="X24" s="675">
        <f t="shared" si="1"/>
        <v>0</v>
      </c>
      <c r="Y24" s="683">
        <f t="shared" si="1"/>
        <v>0</v>
      </c>
      <c r="Z24" s="683">
        <f t="shared" si="1"/>
        <v>0</v>
      </c>
      <c r="AA24" s="685">
        <f t="shared" si="1"/>
        <v>0</v>
      </c>
      <c r="AB24" s="675">
        <f t="shared" si="1"/>
        <v>0</v>
      </c>
      <c r="AC24" s="683">
        <f t="shared" si="1"/>
        <v>0</v>
      </c>
      <c r="AD24" s="683">
        <f t="shared" si="1"/>
        <v>0</v>
      </c>
      <c r="AE24" s="685">
        <f t="shared" si="1"/>
        <v>0</v>
      </c>
      <c r="AF24" s="675">
        <f t="shared" si="1"/>
        <v>0</v>
      </c>
      <c r="AG24" s="683">
        <f t="shared" si="1"/>
        <v>0</v>
      </c>
      <c r="AH24" s="683">
        <f t="shared" si="1"/>
        <v>0</v>
      </c>
      <c r="AI24" s="685">
        <f t="shared" si="1"/>
        <v>0</v>
      </c>
      <c r="AJ24" s="675">
        <f t="shared" si="1"/>
        <v>0</v>
      </c>
      <c r="AK24" s="683">
        <f t="shared" si="1"/>
        <v>0</v>
      </c>
      <c r="AL24" s="683">
        <f t="shared" si="1"/>
        <v>0</v>
      </c>
      <c r="AM24" s="685">
        <f t="shared" si="1"/>
        <v>0</v>
      </c>
      <c r="AN24" s="675">
        <f t="shared" si="1"/>
        <v>0</v>
      </c>
      <c r="AO24" s="683">
        <f t="shared" si="1"/>
        <v>0</v>
      </c>
      <c r="AP24" s="683">
        <f t="shared" si="1"/>
        <v>0</v>
      </c>
      <c r="AQ24" s="685">
        <f t="shared" si="1"/>
        <v>0</v>
      </c>
      <c r="AR24" s="675">
        <f t="shared" si="1"/>
        <v>0</v>
      </c>
      <c r="AS24" s="683">
        <f t="shared" si="1"/>
        <v>0</v>
      </c>
      <c r="AT24" s="683">
        <f t="shared" si="1"/>
        <v>0</v>
      </c>
      <c r="AU24" s="685">
        <f t="shared" si="1"/>
        <v>0</v>
      </c>
      <c r="AV24" s="675">
        <f t="shared" si="1"/>
        <v>0</v>
      </c>
      <c r="AW24" s="683">
        <f t="shared" si="1"/>
        <v>0</v>
      </c>
      <c r="AX24" s="683">
        <f t="shared" si="1"/>
        <v>0</v>
      </c>
      <c r="AY24" s="685">
        <f t="shared" si="1"/>
        <v>0</v>
      </c>
    </row>
    <row r="25" spans="1:71" s="72" customFormat="1" ht="8.25" customHeight="1">
      <c r="A25" s="914"/>
      <c r="B25" s="74"/>
      <c r="C25" s="74"/>
      <c r="D25" s="78"/>
      <c r="E25" s="78"/>
      <c r="F25" s="78"/>
      <c r="G25" s="78"/>
      <c r="H25" s="78"/>
      <c r="I25" s="78"/>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O25" s="163"/>
      <c r="AP25" s="163"/>
      <c r="AQ25" s="163"/>
      <c r="AR25" s="163"/>
      <c r="AS25" s="163"/>
      <c r="AT25" s="163"/>
      <c r="AU25" s="163"/>
      <c r="AW25" s="163"/>
      <c r="AX25" s="163"/>
      <c r="AY25" s="163"/>
      <c r="AZ25" s="163"/>
      <c r="BA25" s="163"/>
      <c r="BB25" s="163"/>
      <c r="BC25" s="163"/>
      <c r="BE25" s="163"/>
      <c r="BF25" s="163"/>
      <c r="BG25" s="163"/>
      <c r="BH25" s="163"/>
      <c r="BI25" s="163"/>
      <c r="BJ25" s="163"/>
      <c r="BK25" s="163"/>
      <c r="BM25" s="163"/>
      <c r="BN25" s="163"/>
      <c r="BO25" s="163"/>
      <c r="BP25" s="163"/>
      <c r="BQ25" s="163"/>
      <c r="BR25" s="163"/>
      <c r="BS25" s="163"/>
    </row>
    <row r="26" spans="1:71" s="81" customFormat="1">
      <c r="A26" s="914"/>
      <c r="B26" s="79" t="s">
        <v>423</v>
      </c>
      <c r="C26" s="79"/>
      <c r="D26" s="80"/>
      <c r="E26" s="80"/>
      <c r="F26" s="80"/>
      <c r="G26" s="80"/>
      <c r="H26" s="80"/>
      <c r="I26" s="80"/>
      <c r="J26" s="80"/>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O26" s="564"/>
      <c r="AP26" s="564"/>
      <c r="AQ26" s="564"/>
      <c r="AR26" s="564"/>
      <c r="AS26" s="564"/>
      <c r="AT26" s="564"/>
      <c r="AU26" s="564"/>
      <c r="AW26" s="564"/>
      <c r="AX26" s="564"/>
      <c r="AY26" s="564"/>
      <c r="AZ26" s="564"/>
      <c r="BA26" s="564"/>
      <c r="BB26" s="564"/>
      <c r="BC26" s="564"/>
      <c r="BE26" s="564"/>
      <c r="BF26" s="564"/>
      <c r="BG26" s="564"/>
      <c r="BH26" s="564"/>
      <c r="BI26" s="564"/>
      <c r="BJ26" s="564"/>
      <c r="BK26" s="564"/>
      <c r="BM26" s="564"/>
      <c r="BN26" s="564"/>
      <c r="BO26" s="564"/>
      <c r="BP26" s="564"/>
      <c r="BQ26" s="564"/>
      <c r="BR26" s="564"/>
      <c r="BS26" s="564"/>
    </row>
    <row r="27" spans="1:71" s="81" customFormat="1">
      <c r="A27" s="914"/>
      <c r="B27" s="79" t="s">
        <v>424</v>
      </c>
      <c r="C27" s="79"/>
      <c r="D27" s="80"/>
      <c r="E27" s="80"/>
      <c r="F27" s="80"/>
      <c r="G27" s="80"/>
      <c r="H27" s="80"/>
      <c r="I27" s="80"/>
      <c r="J27" s="80"/>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O27" s="564"/>
      <c r="AP27" s="564"/>
      <c r="AQ27" s="564"/>
      <c r="AR27" s="564"/>
      <c r="AS27" s="564"/>
      <c r="AT27" s="564"/>
      <c r="AU27" s="564"/>
      <c r="AW27" s="564"/>
      <c r="AX27" s="564"/>
      <c r="AY27" s="564"/>
      <c r="AZ27" s="564"/>
      <c r="BA27" s="564"/>
      <c r="BB27" s="564"/>
      <c r="BC27" s="564"/>
      <c r="BE27" s="564"/>
      <c r="BF27" s="564"/>
      <c r="BG27" s="564"/>
      <c r="BH27" s="564"/>
      <c r="BI27" s="564"/>
      <c r="BJ27" s="564"/>
      <c r="BK27" s="564"/>
      <c r="BM27" s="564"/>
      <c r="BN27" s="564"/>
      <c r="BO27" s="564"/>
      <c r="BP27" s="564"/>
      <c r="BQ27" s="564"/>
      <c r="BR27" s="564"/>
      <c r="BS27" s="564"/>
    </row>
    <row r="28" spans="1:71" s="81" customFormat="1">
      <c r="A28" s="914"/>
      <c r="B28" s="79" t="s">
        <v>425</v>
      </c>
      <c r="C28" s="79"/>
      <c r="D28" s="80"/>
      <c r="E28" s="80"/>
      <c r="F28" s="80"/>
      <c r="G28" s="80"/>
      <c r="H28" s="80"/>
      <c r="I28" s="80"/>
      <c r="J28" s="80"/>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O28" s="564"/>
      <c r="AP28" s="564"/>
      <c r="AQ28" s="564"/>
      <c r="AR28" s="564"/>
      <c r="AS28" s="564"/>
      <c r="AT28" s="564"/>
      <c r="AU28" s="564"/>
      <c r="AW28" s="564"/>
      <c r="AX28" s="564"/>
      <c r="AY28" s="564"/>
      <c r="AZ28" s="564"/>
      <c r="BA28" s="564"/>
      <c r="BB28" s="564"/>
      <c r="BC28" s="564"/>
      <c r="BE28" s="564"/>
      <c r="BF28" s="564"/>
      <c r="BG28" s="564"/>
      <c r="BH28" s="564"/>
      <c r="BI28" s="564"/>
      <c r="BJ28" s="564"/>
      <c r="BK28" s="564"/>
      <c r="BM28" s="564"/>
      <c r="BN28" s="564"/>
      <c r="BO28" s="564"/>
      <c r="BP28" s="564"/>
      <c r="BQ28" s="564"/>
      <c r="BR28" s="564"/>
      <c r="BS28" s="564"/>
    </row>
    <row r="29" spans="1:71" s="81" customFormat="1">
      <c r="A29" s="914"/>
      <c r="B29" s="79" t="s">
        <v>426</v>
      </c>
      <c r="C29" s="79"/>
      <c r="D29" s="80"/>
      <c r="E29" s="80"/>
      <c r="F29" s="80"/>
      <c r="G29" s="80"/>
      <c r="H29" s="80"/>
      <c r="I29" s="80"/>
      <c r="J29" s="80"/>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O29" s="564"/>
      <c r="AP29" s="564"/>
      <c r="AQ29" s="564"/>
      <c r="AR29" s="564"/>
      <c r="AS29" s="564"/>
      <c r="AT29" s="564"/>
      <c r="AU29" s="564"/>
      <c r="AW29" s="564"/>
      <c r="AX29" s="564"/>
      <c r="AY29" s="564"/>
      <c r="AZ29" s="564"/>
      <c r="BA29" s="564"/>
      <c r="BB29" s="564"/>
      <c r="BC29" s="564"/>
      <c r="BE29" s="564"/>
      <c r="BF29" s="564"/>
      <c r="BG29" s="564"/>
      <c r="BH29" s="564"/>
      <c r="BI29" s="564"/>
      <c r="BJ29" s="564"/>
      <c r="BK29" s="564"/>
      <c r="BM29" s="564"/>
      <c r="BN29" s="564"/>
      <c r="BO29" s="564"/>
      <c r="BP29" s="564"/>
      <c r="BQ29" s="564"/>
      <c r="BR29" s="564"/>
      <c r="BS29" s="564"/>
    </row>
    <row r="30" spans="1:71" s="72" customFormat="1">
      <c r="A30" s="914"/>
      <c r="B30" s="1144" t="s">
        <v>427</v>
      </c>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63"/>
      <c r="AK30" s="163"/>
      <c r="AL30" s="163"/>
      <c r="AM30" s="163"/>
      <c r="AO30" s="163"/>
      <c r="AP30" s="163"/>
      <c r="AQ30" s="163"/>
      <c r="AR30" s="163"/>
      <c r="AS30" s="163"/>
      <c r="AT30" s="163"/>
      <c r="AU30" s="163"/>
      <c r="AW30" s="163"/>
      <c r="AX30" s="163"/>
      <c r="AY30" s="163"/>
      <c r="AZ30" s="163"/>
      <c r="BA30" s="163"/>
      <c r="BB30" s="163"/>
      <c r="BC30" s="163"/>
      <c r="BE30" s="163"/>
      <c r="BF30" s="163"/>
      <c r="BG30" s="163"/>
      <c r="BH30" s="163"/>
      <c r="BI30" s="163"/>
      <c r="BJ30" s="163"/>
      <c r="BK30" s="163"/>
      <c r="BM30" s="163"/>
      <c r="BN30" s="163"/>
      <c r="BO30" s="163"/>
      <c r="BP30" s="163"/>
      <c r="BQ30" s="163"/>
      <c r="BR30" s="163"/>
      <c r="BS30" s="163"/>
    </row>
    <row r="31" spans="1:71" s="81" customFormat="1" ht="36" customHeight="1">
      <c r="A31" s="914"/>
      <c r="AJ31" s="668"/>
      <c r="AK31" s="668"/>
      <c r="AL31" s="668"/>
      <c r="AM31" s="668"/>
      <c r="AR31" s="668"/>
      <c r="AS31" s="668"/>
      <c r="AT31" s="668"/>
      <c r="AU31" s="668"/>
      <c r="AZ31" s="668"/>
      <c r="BA31" s="668"/>
      <c r="BB31" s="668"/>
      <c r="BC31" s="668"/>
      <c r="BH31" s="668"/>
      <c r="BI31" s="668"/>
      <c r="BJ31" s="668"/>
      <c r="BK31" s="668"/>
      <c r="BP31" s="668"/>
      <c r="BQ31" s="668"/>
      <c r="BR31" s="668"/>
      <c r="BS31" s="668"/>
    </row>
    <row r="32" spans="1:71" ht="16.2" thickBot="1">
      <c r="A32" s="914"/>
    </row>
    <row r="33" spans="12:18" ht="16.2" thickBot="1">
      <c r="L33" s="1145" t="s">
        <v>428</v>
      </c>
      <c r="M33" s="1146"/>
      <c r="N33" s="1146"/>
      <c r="O33" s="1146"/>
      <c r="P33" s="1146"/>
      <c r="Q33" s="868"/>
      <c r="R33" s="869"/>
    </row>
    <row r="34" spans="12:18" ht="46.8">
      <c r="L34" s="83" t="s">
        <v>429</v>
      </c>
      <c r="M34" s="84" t="s">
        <v>430</v>
      </c>
      <c r="N34" s="84" t="s">
        <v>431</v>
      </c>
      <c r="O34" s="84" t="s">
        <v>432</v>
      </c>
      <c r="P34" s="85" t="s">
        <v>433</v>
      </c>
    </row>
    <row r="35" spans="12:18">
      <c r="L35" s="86" t="s">
        <v>199</v>
      </c>
      <c r="M35" s="202">
        <v>0.8</v>
      </c>
      <c r="N35" s="202">
        <v>0.2</v>
      </c>
      <c r="O35" s="622">
        <v>0.44400000000000001</v>
      </c>
      <c r="P35" s="621">
        <v>0.504</v>
      </c>
    </row>
    <row r="36" spans="12:18">
      <c r="L36" s="86" t="s">
        <v>200</v>
      </c>
      <c r="M36" s="202">
        <v>0.9</v>
      </c>
      <c r="N36" s="202">
        <v>0.1</v>
      </c>
      <c r="O36" s="622">
        <v>0.155</v>
      </c>
      <c r="P36" s="621">
        <v>7.8E-2</v>
      </c>
    </row>
    <row r="37" spans="12:18">
      <c r="L37" s="86" t="s">
        <v>201</v>
      </c>
      <c r="M37" s="202">
        <v>1</v>
      </c>
      <c r="N37" s="202">
        <v>0</v>
      </c>
      <c r="O37" s="622">
        <v>0.40100000000000002</v>
      </c>
      <c r="P37" s="621">
        <v>0</v>
      </c>
    </row>
    <row r="38" spans="12:18" ht="16.2" thickBot="1">
      <c r="L38" s="87" t="s">
        <v>434</v>
      </c>
      <c r="M38" s="88">
        <v>0</v>
      </c>
      <c r="N38" s="88">
        <v>1</v>
      </c>
      <c r="O38" s="89">
        <v>0</v>
      </c>
      <c r="P38" s="90">
        <v>0.41799999999999998</v>
      </c>
    </row>
    <row r="39" spans="12:18">
      <c r="O39" s="70"/>
      <c r="P39" s="70"/>
      <c r="Q39" s="70"/>
      <c r="R39" s="70"/>
    </row>
    <row r="40" spans="12:18">
      <c r="L40" s="70" t="s">
        <v>435</v>
      </c>
      <c r="O40" s="70"/>
      <c r="P40" s="70"/>
      <c r="Q40" s="70"/>
      <c r="R40" s="70"/>
    </row>
    <row r="41" spans="12:18">
      <c r="L41" s="70" t="s">
        <v>436</v>
      </c>
      <c r="O41" s="70"/>
      <c r="P41" s="70"/>
      <c r="Q41" s="70"/>
      <c r="R41" s="70"/>
    </row>
    <row r="42" spans="12:18">
      <c r="L42" s="70" t="s">
        <v>437</v>
      </c>
      <c r="O42" s="70"/>
      <c r="P42" s="70"/>
      <c r="Q42" s="70"/>
      <c r="R42" s="70"/>
    </row>
    <row r="43" spans="12:18">
      <c r="L43" s="70" t="s">
        <v>438</v>
      </c>
      <c r="O43" s="70"/>
      <c r="P43" s="70"/>
      <c r="Q43" s="70"/>
      <c r="R43" s="70"/>
    </row>
    <row r="44" spans="12:18">
      <c r="L44" s="70" t="s">
        <v>439</v>
      </c>
      <c r="O44" s="70"/>
      <c r="P44" s="70"/>
      <c r="Q44" s="70"/>
      <c r="R44" s="70"/>
    </row>
    <row r="45" spans="12:18">
      <c r="L45" s="70" t="s">
        <v>440</v>
      </c>
      <c r="O45" s="70"/>
      <c r="P45" s="70"/>
      <c r="Q45" s="70"/>
      <c r="R45" s="70"/>
    </row>
    <row r="46" spans="12:18">
      <c r="L46" s="70" t="s">
        <v>441</v>
      </c>
      <c r="O46" s="70"/>
      <c r="P46" s="70"/>
      <c r="Q46" s="70"/>
      <c r="R46" s="70"/>
    </row>
    <row r="47" spans="12:18">
      <c r="L47" s="70" t="s">
        <v>442</v>
      </c>
      <c r="O47" s="70"/>
      <c r="P47" s="70"/>
      <c r="Q47" s="70"/>
      <c r="R47" s="70"/>
    </row>
  </sheetData>
  <mergeCells count="31">
    <mergeCell ref="B30:AI30"/>
    <mergeCell ref="L33:P33"/>
    <mergeCell ref="AR6:AU6"/>
    <mergeCell ref="AV6:AY6"/>
    <mergeCell ref="D8:D13"/>
    <mergeCell ref="D14:D17"/>
    <mergeCell ref="D18:D20"/>
    <mergeCell ref="D21:D23"/>
    <mergeCell ref="T6:W6"/>
    <mergeCell ref="X6:AA6"/>
    <mergeCell ref="AB6:AE6"/>
    <mergeCell ref="AF6:AI6"/>
    <mergeCell ref="AJ6:AM6"/>
    <mergeCell ref="AN6:AQ6"/>
    <mergeCell ref="K6:K7"/>
    <mergeCell ref="L6:L7"/>
    <mergeCell ref="M6:M7"/>
    <mergeCell ref="N6:N7"/>
    <mergeCell ref="O6:O7"/>
    <mergeCell ref="P6:S6"/>
    <mergeCell ref="U3:X3"/>
    <mergeCell ref="P4:S4"/>
    <mergeCell ref="H6:H7"/>
    <mergeCell ref="I6:I7"/>
    <mergeCell ref="J6:J7"/>
    <mergeCell ref="B6:B7"/>
    <mergeCell ref="D6:D7"/>
    <mergeCell ref="E6:E7"/>
    <mergeCell ref="F6:F7"/>
    <mergeCell ref="G6:G7"/>
    <mergeCell ref="C6:C7"/>
  </mergeCells>
  <dataValidations count="1">
    <dataValidation type="list" allowBlank="1" showInputMessage="1" showErrorMessage="1" sqref="N8:N23" xr:uid="{D1DA89AA-DFF7-442F-994B-2E4D96E8A6FD}">
      <formula1>$BI$2:$BI$3</formula1>
    </dataValidation>
  </dataValidations>
  <pageMargins left="0.7" right="0.7" top="0.75" bottom="0.75" header="0.3" footer="0.3"/>
  <pageSetup paperSize="17"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F768BD-BA90-4FFC-886D-98C5ED8DD48D}">
          <x14:formula1>
            <xm:f>README!$M$8:$M$11</xm:f>
          </x14:formula1>
          <xm:sqref>C8:C23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AE82-6A1D-4856-87E2-B2A7AF5A5C63}">
  <sheetPr codeName="Sheet11"/>
  <dimension ref="A1:AN65"/>
  <sheetViews>
    <sheetView showGridLines="0" zoomScale="80" zoomScaleNormal="80" workbookViewId="0">
      <pane xSplit="3" ySplit="8" topLeftCell="D15" activePane="bottomRight" state="frozen"/>
      <selection pane="topRight" activeCell="D1" sqref="D1"/>
      <selection pane="bottomLeft" activeCell="A6" sqref="A6"/>
      <selection pane="bottomRight" activeCell="J57" sqref="J57"/>
    </sheetView>
  </sheetViews>
  <sheetFormatPr defaultColWidth="8.59765625" defaultRowHeight="14.4"/>
  <cols>
    <col min="1" max="1" width="8.59765625" style="778"/>
    <col min="2" max="2" width="16.796875" style="796" customWidth="1"/>
    <col min="3" max="3" width="37.3984375" style="796" customWidth="1"/>
    <col min="4" max="4" width="15.09765625" style="796" customWidth="1"/>
    <col min="5" max="17" width="13.59765625" style="796" customWidth="1"/>
    <col min="18" max="16384" width="8.59765625" style="778"/>
  </cols>
  <sheetData>
    <row r="1" spans="1:40" s="209" customFormat="1" ht="15.6">
      <c r="A1" s="29" t="s">
        <v>96</v>
      </c>
      <c r="B1" s="476" t="str">
        <f>PA_NAME</f>
        <v>San Diego Gas &amp; Electric Co</v>
      </c>
      <c r="D1" s="210"/>
      <c r="H1" s="210"/>
      <c r="R1" s="210"/>
      <c r="V1" s="210"/>
      <c r="Z1" s="210"/>
      <c r="AD1" s="210"/>
      <c r="AH1" s="210"/>
      <c r="AL1" s="211"/>
      <c r="AN1" s="212"/>
    </row>
    <row r="2" spans="1:40" s="209" customFormat="1" ht="15.6">
      <c r="A2" s="29" t="s">
        <v>97</v>
      </c>
      <c r="B2" s="476" t="str">
        <f>RPT_YEAR</f>
        <v>2024-2031</v>
      </c>
      <c r="D2" s="210"/>
      <c r="H2" s="210"/>
      <c r="R2" s="210"/>
      <c r="V2" s="210"/>
      <c r="Z2" s="210"/>
      <c r="AD2" s="210"/>
      <c r="AH2" s="210"/>
      <c r="AL2" s="211"/>
      <c r="AN2" s="212"/>
    </row>
    <row r="3" spans="1:40" s="209" customFormat="1" ht="15.6">
      <c r="A3" s="690" t="s">
        <v>443</v>
      </c>
      <c r="B3" s="690"/>
      <c r="C3" s="690"/>
      <c r="D3" s="690"/>
      <c r="H3" s="210"/>
      <c r="R3" s="210"/>
      <c r="V3" s="210"/>
      <c r="Z3" s="210"/>
      <c r="AD3" s="210"/>
      <c r="AH3" s="210"/>
      <c r="AL3" s="211"/>
      <c r="AN3" s="212"/>
    </row>
    <row r="4" spans="1:40">
      <c r="R4" s="796"/>
    </row>
    <row r="5" spans="1:40">
      <c r="B5" s="1154"/>
      <c r="C5" s="1154"/>
      <c r="D5" s="1154"/>
      <c r="E5" s="1154"/>
      <c r="F5" s="1154"/>
      <c r="G5" s="1154"/>
      <c r="H5" s="1154"/>
      <c r="I5" s="1154"/>
      <c r="J5" s="1154"/>
      <c r="K5" s="915"/>
      <c r="L5" s="915"/>
      <c r="M5" s="915"/>
      <c r="N5" s="915"/>
      <c r="O5" s="915"/>
      <c r="P5" s="915"/>
      <c r="Q5" s="915"/>
    </row>
    <row r="6" spans="1:40">
      <c r="B6" s="1155"/>
      <c r="C6" s="1155"/>
      <c r="D6" s="1155"/>
      <c r="E6" s="1155"/>
      <c r="F6" s="1155"/>
      <c r="G6" s="1155"/>
      <c r="H6" s="1155"/>
      <c r="I6" s="1155"/>
      <c r="J6" s="1155"/>
      <c r="K6" s="916"/>
      <c r="L6" s="916"/>
      <c r="M6" s="916"/>
      <c r="N6" s="916"/>
      <c r="O6" s="916"/>
      <c r="P6" s="916"/>
      <c r="Q6" s="916"/>
    </row>
    <row r="7" spans="1:40" ht="15" thickBot="1">
      <c r="B7" s="916"/>
      <c r="C7" s="916"/>
      <c r="D7" s="916"/>
      <c r="E7" s="842"/>
      <c r="F7" s="843"/>
      <c r="G7" s="843"/>
      <c r="H7" s="928"/>
      <c r="I7" s="928"/>
      <c r="J7" s="928"/>
      <c r="K7" s="928"/>
      <c r="L7" s="928"/>
      <c r="M7" s="928"/>
      <c r="N7" s="928"/>
      <c r="O7" s="928"/>
      <c r="P7" s="928"/>
      <c r="Q7" s="928"/>
    </row>
    <row r="8" spans="1:40" ht="43.8" thickBot="1">
      <c r="B8" s="797"/>
      <c r="C8" s="824" t="s">
        <v>444</v>
      </c>
      <c r="D8" s="798" t="s">
        <v>445</v>
      </c>
      <c r="E8" s="798" t="s">
        <v>446</v>
      </c>
      <c r="F8" s="798" t="s">
        <v>447</v>
      </c>
      <c r="G8" s="798" t="s">
        <v>448</v>
      </c>
      <c r="H8" s="798" t="s">
        <v>449</v>
      </c>
      <c r="I8" s="798" t="s">
        <v>450</v>
      </c>
      <c r="J8" s="798" t="s">
        <v>451</v>
      </c>
      <c r="K8" s="798" t="s">
        <v>452</v>
      </c>
      <c r="L8" s="798" t="s">
        <v>299</v>
      </c>
      <c r="M8" s="798" t="s">
        <v>300</v>
      </c>
      <c r="N8" s="798" t="s">
        <v>301</v>
      </c>
      <c r="O8" s="798" t="s">
        <v>302</v>
      </c>
      <c r="P8" s="798" t="s">
        <v>303</v>
      </c>
      <c r="Q8" s="825" t="s">
        <v>304</v>
      </c>
    </row>
    <row r="9" spans="1:40" ht="15.6">
      <c r="B9" s="1156">
        <v>2024</v>
      </c>
      <c r="C9" s="929" t="s">
        <v>18</v>
      </c>
      <c r="D9" s="846">
        <f>+'7.3 PA PY budget_savings'!C16</f>
        <v>1100</v>
      </c>
      <c r="E9" s="846">
        <f>+'7.3 PA PY budget_savings'!C17</f>
        <v>0</v>
      </c>
      <c r="F9" s="846">
        <f>+'7.3 PA PY budget_savings'!C18</f>
        <v>0</v>
      </c>
      <c r="G9" s="846">
        <f>+'7.3 PA PY budget_savings'!C19</f>
        <v>0</v>
      </c>
      <c r="H9" s="846">
        <f>+'7.3 PA PY budget_savings'!D16</f>
        <v>202</v>
      </c>
      <c r="I9" s="846">
        <f>+'7.3 PA PY budget_savings'!E16</f>
        <v>10000</v>
      </c>
      <c r="J9" s="846">
        <f>+'7.3 PA PY budget_savings'!F16</f>
        <v>444</v>
      </c>
      <c r="K9" s="846">
        <f>+'7.3 PA PY budget_savings'!G16</f>
        <v>0</v>
      </c>
      <c r="L9" s="846">
        <f>+'7.3 PA PY budget_savings'!H16</f>
        <v>0</v>
      </c>
      <c r="M9" s="846">
        <f>SUMIF('4.1 Program Budget - 2024-2027'!$H:$H,$C9,'4.1 Program Budget - 2024-2027'!AB:AB)</f>
        <v>200</v>
      </c>
      <c r="N9" s="846">
        <f>SUMIF('4.1 Program Budget - 2024-2027'!$H:$H,$C9,'4.1 Program Budget - 2024-2027'!AC:AC)</f>
        <v>200</v>
      </c>
      <c r="O9" s="846">
        <f>SUMIF('4.1 Program Budget - 2024-2027'!$H:$H,$C9,'4.1 Program Budget - 2024-2027'!AD:AD)</f>
        <v>0</v>
      </c>
      <c r="P9" s="846">
        <f>SUMIF('4.1 Program Budget - 2024-2027'!$H:$H,$C9,'4.1 Program Budget - 2024-2027'!AE:AE)</f>
        <v>0</v>
      </c>
      <c r="Q9" s="899">
        <f>SUMIF('4.1 Program Budget - 2024-2027'!$H:$H,$C9,'4.1 Program Budget - 2024-2027'!AF:AF)</f>
        <v>0</v>
      </c>
    </row>
    <row r="10" spans="1:40" ht="15.6">
      <c r="B10" s="1157"/>
      <c r="C10" s="929" t="s">
        <v>23</v>
      </c>
      <c r="D10" s="846">
        <f>+'7.3 PA PY budget_savings'!C30</f>
        <v>5200</v>
      </c>
      <c r="E10" s="846">
        <f>+'7.3 PA PY budget_savings'!C31</f>
        <v>0</v>
      </c>
      <c r="F10" s="846">
        <f>+'7.3 PA PY budget_savings'!C32</f>
        <v>0</v>
      </c>
      <c r="G10" s="846">
        <f>+'7.3 PA PY budget_savings'!C33</f>
        <v>0</v>
      </c>
      <c r="H10" s="846">
        <f>+'7.3 PA PY budget_savings'!D30</f>
        <v>352</v>
      </c>
      <c r="I10" s="846">
        <f>+'7.3 PA PY budget_savings'!E30</f>
        <v>30000</v>
      </c>
      <c r="J10" s="846">
        <f>+'7.3 PA PY budget_savings'!F30</f>
        <v>444</v>
      </c>
      <c r="K10" s="846">
        <f>+'7.3 PA PY budget_savings'!G30</f>
        <v>0</v>
      </c>
      <c r="L10" s="846">
        <f>+'7.3 PA PY budget_savings'!H30</f>
        <v>0</v>
      </c>
      <c r="M10" s="846">
        <f>SUMIF('4.1 Program Budget - 2024-2027'!$H:$H,$C10,'4.1 Program Budget - 2024-2027'!AB:AB)</f>
        <v>350</v>
      </c>
      <c r="N10" s="846">
        <f>SUMIF('4.1 Program Budget - 2024-2027'!$H:$H,$C10,'4.1 Program Budget - 2024-2027'!AC:AC)</f>
        <v>350</v>
      </c>
      <c r="O10" s="846">
        <f>SUMIF('4.1 Program Budget - 2024-2027'!$H:$H,$C10,'4.1 Program Budget - 2024-2027'!AD:AD)</f>
        <v>0</v>
      </c>
      <c r="P10" s="846">
        <f>SUMIF('4.1 Program Budget - 2024-2027'!$H:$H,$C10,'4.1 Program Budget - 2024-2027'!AE:AE)</f>
        <v>0</v>
      </c>
      <c r="Q10" s="899">
        <f>SUMIF('4.1 Program Budget - 2024-2027'!$H:$H,$C10,'4.1 Program Budget - 2024-2027'!AF:AF)</f>
        <v>0</v>
      </c>
    </row>
    <row r="11" spans="1:40" ht="15.6">
      <c r="B11" s="1157"/>
      <c r="C11" s="929" t="s">
        <v>26</v>
      </c>
      <c r="D11" s="846">
        <f>+'7.3 PA PY budget_savings'!C44</f>
        <v>730</v>
      </c>
      <c r="E11" s="846">
        <f>+'7.3 PA PY budget_savings'!C45</f>
        <v>0</v>
      </c>
      <c r="F11" s="846">
        <f>+'7.3 PA PY budget_savings'!C46</f>
        <v>0</v>
      </c>
      <c r="G11" s="846">
        <f>+'7.3 PA PY budget_savings'!C47</f>
        <v>0</v>
      </c>
      <c r="H11" s="846">
        <f>+'7.3 PA PY budget_savings'!D44</f>
        <v>101</v>
      </c>
      <c r="I11" s="846">
        <f>+'7.3 PA PY budget_savings'!E44</f>
        <v>5000</v>
      </c>
      <c r="J11" s="846">
        <f>+'7.3 PA PY budget_savings'!F44</f>
        <v>222</v>
      </c>
      <c r="K11" s="846">
        <f>+'7.3 PA PY budget_savings'!G44</f>
        <v>0</v>
      </c>
      <c r="L11" s="846">
        <f>+'7.3 PA PY budget_savings'!H44</f>
        <v>0</v>
      </c>
      <c r="M11" s="846">
        <f>SUMIF('4.1 Program Budget - 2024-2027'!$H:$H,$C11,'4.1 Program Budget - 2024-2027'!AB:AB)</f>
        <v>100</v>
      </c>
      <c r="N11" s="846">
        <f>SUMIF('4.1 Program Budget - 2024-2027'!$H:$H,$C11,'4.1 Program Budget - 2024-2027'!AC:AC)</f>
        <v>100</v>
      </c>
      <c r="O11" s="846">
        <f>SUMIF('4.1 Program Budget - 2024-2027'!$H:$H,$C11,'4.1 Program Budget - 2024-2027'!AD:AD)</f>
        <v>0</v>
      </c>
      <c r="P11" s="846">
        <f>SUMIF('4.1 Program Budget - 2024-2027'!$H:$H,$C11,'4.1 Program Budget - 2024-2027'!AE:AE)</f>
        <v>0</v>
      </c>
      <c r="Q11" s="899">
        <f>SUMIF('4.1 Program Budget - 2024-2027'!$H:$H,$C11,'4.1 Program Budget - 2024-2027'!AF:AF)</f>
        <v>0</v>
      </c>
    </row>
    <row r="12" spans="1:40" ht="15.6">
      <c r="B12" s="1157"/>
      <c r="C12" s="930" t="s">
        <v>28</v>
      </c>
      <c r="D12" s="849">
        <f>+'7.3 PA PY budget_savings'!C68</f>
        <v>1849</v>
      </c>
      <c r="E12" s="841"/>
      <c r="F12" s="841"/>
      <c r="G12" s="841"/>
      <c r="H12" s="841"/>
      <c r="I12" s="841"/>
      <c r="J12" s="844"/>
      <c r="K12" s="841"/>
      <c r="L12" s="841"/>
      <c r="M12" s="841"/>
      <c r="N12" s="841"/>
      <c r="O12" s="841"/>
      <c r="P12" s="841"/>
      <c r="Q12" s="900"/>
    </row>
    <row r="13" spans="1:40" ht="16.2" thickBot="1">
      <c r="B13" s="1157"/>
      <c r="C13" s="931" t="s">
        <v>349</v>
      </c>
      <c r="D13" s="850">
        <f>+'7.3 PA PY budget_savings'!C61</f>
        <v>19</v>
      </c>
      <c r="E13" s="841"/>
      <c r="F13" s="841"/>
      <c r="G13" s="841"/>
      <c r="H13" s="841"/>
      <c r="I13" s="841"/>
      <c r="J13" s="844"/>
      <c r="K13" s="841"/>
      <c r="L13" s="841"/>
      <c r="M13" s="841"/>
      <c r="N13" s="841"/>
      <c r="O13" s="841"/>
      <c r="P13" s="841"/>
      <c r="Q13" s="900"/>
    </row>
    <row r="14" spans="1:40" ht="16.2" thickBot="1">
      <c r="B14" s="1158"/>
      <c r="C14" s="826" t="s">
        <v>453</v>
      </c>
      <c r="D14" s="847">
        <f>SUBTOTAL(9,D9:D13)</f>
        <v>8898</v>
      </c>
      <c r="E14" s="847">
        <f t="shared" ref="E14:J14" si="0">SUBTOTAL(9,E9:E13)</f>
        <v>0</v>
      </c>
      <c r="F14" s="1027"/>
      <c r="G14" s="1027"/>
      <c r="H14" s="847">
        <f t="shared" si="0"/>
        <v>655</v>
      </c>
      <c r="I14" s="847">
        <f t="shared" si="0"/>
        <v>45000</v>
      </c>
      <c r="J14" s="847">
        <f t="shared" si="0"/>
        <v>1110</v>
      </c>
      <c r="K14" s="847">
        <f t="shared" ref="K14:P14" si="1">SUBTOTAL(9,K9:K13)</f>
        <v>0</v>
      </c>
      <c r="L14" s="847">
        <f t="shared" si="1"/>
        <v>0</v>
      </c>
      <c r="M14" s="847">
        <f t="shared" si="1"/>
        <v>650</v>
      </c>
      <c r="N14" s="847">
        <f t="shared" si="1"/>
        <v>650</v>
      </c>
      <c r="O14" s="847">
        <f t="shared" si="1"/>
        <v>0</v>
      </c>
      <c r="P14" s="847">
        <f t="shared" si="1"/>
        <v>0</v>
      </c>
      <c r="Q14" s="901">
        <f t="shared" ref="Q14" si="2">SUBTOTAL(9,Q9:Q13)</f>
        <v>0</v>
      </c>
    </row>
    <row r="15" spans="1:40" ht="15.6">
      <c r="B15" s="1159">
        <v>2025</v>
      </c>
      <c r="C15" s="929" t="s">
        <v>18</v>
      </c>
      <c r="D15" s="846">
        <f>+'7.3 PA PY budget_savings'!I16</f>
        <v>1304</v>
      </c>
      <c r="E15" s="846">
        <f>+'7.3 PA PY budget_savings'!I17</f>
        <v>0</v>
      </c>
      <c r="F15" s="846">
        <f>+'7.3 PA PY budget_savings'!I18</f>
        <v>0</v>
      </c>
      <c r="G15" s="846">
        <f>+'7.3 PA PY budget_savings'!I19</f>
        <v>0</v>
      </c>
      <c r="H15" s="846">
        <f>+'7.3 PA PY budget_savings'!J16</f>
        <v>206</v>
      </c>
      <c r="I15" s="846">
        <f>+'7.3 PA PY budget_savings'!K16</f>
        <v>14000</v>
      </c>
      <c r="J15" s="846">
        <f>+'7.3 PA PY budget_savings'!L16</f>
        <v>666</v>
      </c>
      <c r="K15" s="846">
        <f>+'7.3 PA PY budget_savings'!M16</f>
        <v>0</v>
      </c>
      <c r="L15" s="846">
        <f>+'7.3 PA PY budget_savings'!N16</f>
        <v>0</v>
      </c>
      <c r="M15" s="846">
        <f>SUMIF('4.1 Program Budget - 2024-2027'!$H:$H,$C15,'4.1 Program Budget - 2024-2027'!AT:AT)</f>
        <v>200</v>
      </c>
      <c r="N15" s="846">
        <f>SUMIF('4.1 Program Budget - 2024-2027'!$H:$H,$C15,'4.1 Program Budget - 2024-2027'!AU:AU)</f>
        <v>200</v>
      </c>
      <c r="O15" s="846">
        <f>SUMIF('4.1 Program Budget - 2024-2027'!$H:$H,$C15,'4.1 Program Budget - 2024-2027'!AV:AV)</f>
        <v>0</v>
      </c>
      <c r="P15" s="846">
        <f>SUMIF('4.1 Program Budget - 2024-2027'!$H:$H,$C15,'4.1 Program Budget - 2024-2027'!AW:AW)</f>
        <v>0</v>
      </c>
      <c r="Q15" s="899">
        <f>SUMIF('4.1 Program Budget - 2024-2027'!$H:$H,$C15,'4.1 Program Budget - 2024-2027'!AX:AX)</f>
        <v>0</v>
      </c>
    </row>
    <row r="16" spans="1:40" ht="15.6">
      <c r="B16" s="1157"/>
      <c r="C16" s="929" t="s">
        <v>23</v>
      </c>
      <c r="D16" s="846">
        <f>+'7.3 PA PY budget_savings'!I30</f>
        <v>5304</v>
      </c>
      <c r="E16" s="846">
        <f>+'7.3 PA PY budget_savings'!I31</f>
        <v>0</v>
      </c>
      <c r="F16" s="846">
        <f>+'7.3 PA PY budget_savings'!I32</f>
        <v>0</v>
      </c>
      <c r="G16" s="846">
        <f>+'7.3 PA PY budget_savings'!I33</f>
        <v>0</v>
      </c>
      <c r="H16" s="846">
        <f>+'7.3 PA PY budget_savings'!J30</f>
        <v>356</v>
      </c>
      <c r="I16" s="846">
        <f>+'7.3 PA PY budget_savings'!K30</f>
        <v>44000</v>
      </c>
      <c r="J16" s="846">
        <f>+'7.3 PA PY budget_savings'!L30</f>
        <v>666</v>
      </c>
      <c r="K16" s="846">
        <f>+'7.3 PA PY budget_savings'!M30</f>
        <v>0</v>
      </c>
      <c r="L16" s="846">
        <f>+'7.3 PA PY budget_savings'!N30</f>
        <v>0</v>
      </c>
      <c r="M16" s="846">
        <f>SUMIF('4.1 Program Budget - 2024-2027'!$H:$H,$C16,'4.1 Program Budget - 2024-2027'!AT:AT)</f>
        <v>350</v>
      </c>
      <c r="N16" s="846">
        <f>SUMIF('4.1 Program Budget - 2024-2027'!$H:$H,$C16,'4.1 Program Budget - 2024-2027'!AU:AU)</f>
        <v>350</v>
      </c>
      <c r="O16" s="846">
        <f>SUMIF('4.1 Program Budget - 2024-2027'!$H:$H,$C16,'4.1 Program Budget - 2024-2027'!AV:AV)</f>
        <v>0</v>
      </c>
      <c r="P16" s="846">
        <f>SUMIF('4.1 Program Budget - 2024-2027'!$H:$H,$C16,'4.1 Program Budget - 2024-2027'!AW:AW)</f>
        <v>0</v>
      </c>
      <c r="Q16" s="899">
        <f>SUMIF('4.1 Program Budget - 2024-2027'!$H:$H,$C16,'4.1 Program Budget - 2024-2027'!AX:AX)</f>
        <v>0</v>
      </c>
    </row>
    <row r="17" spans="2:17" ht="15.6">
      <c r="B17" s="1157"/>
      <c r="C17" s="929" t="s">
        <v>26</v>
      </c>
      <c r="D17" s="846">
        <f>+'7.3 PA PY budget_savings'!I44</f>
        <v>932</v>
      </c>
      <c r="E17" s="846">
        <f>+'7.3 PA PY budget_savings'!I45</f>
        <v>0</v>
      </c>
      <c r="F17" s="846">
        <f>+'7.3 PA PY budget_savings'!I46</f>
        <v>0</v>
      </c>
      <c r="G17" s="846">
        <f>+'7.3 PA PY budget_savings'!I47</f>
        <v>0</v>
      </c>
      <c r="H17" s="846">
        <f>+'7.3 PA PY budget_savings'!J44</f>
        <v>103</v>
      </c>
      <c r="I17" s="846">
        <f>+'7.3 PA PY budget_savings'!K44</f>
        <v>7000</v>
      </c>
      <c r="J17" s="846">
        <f>+'7.3 PA PY budget_savings'!L44</f>
        <v>333</v>
      </c>
      <c r="K17" s="846">
        <f>+'7.3 PA PY budget_savings'!M44</f>
        <v>0</v>
      </c>
      <c r="L17" s="846">
        <f>+'7.3 PA PY budget_savings'!N44</f>
        <v>0</v>
      </c>
      <c r="M17" s="846">
        <f>SUMIF('4.1 Program Budget - 2024-2027'!$H:$H,$C17,'4.1 Program Budget - 2024-2027'!AT:AT)</f>
        <v>100</v>
      </c>
      <c r="N17" s="846">
        <f>SUMIF('4.1 Program Budget - 2024-2027'!$H:$H,$C17,'4.1 Program Budget - 2024-2027'!AU:AU)</f>
        <v>100</v>
      </c>
      <c r="O17" s="846">
        <f>SUMIF('4.1 Program Budget - 2024-2027'!$H:$H,$C17,'4.1 Program Budget - 2024-2027'!AV:AV)</f>
        <v>0</v>
      </c>
      <c r="P17" s="846">
        <f>SUMIF('4.1 Program Budget - 2024-2027'!$H:$H,$C17,'4.1 Program Budget - 2024-2027'!AW:AW)</f>
        <v>0</v>
      </c>
      <c r="Q17" s="899">
        <f>SUMIF('4.1 Program Budget - 2024-2027'!$H:$H,$C17,'4.1 Program Budget - 2024-2027'!AX:AX)</f>
        <v>0</v>
      </c>
    </row>
    <row r="18" spans="2:17" ht="15.6">
      <c r="B18" s="1157"/>
      <c r="C18" s="930" t="s">
        <v>28</v>
      </c>
      <c r="D18" s="849">
        <f>+'7.3 PA PY budget_savings'!I68</f>
        <v>0</v>
      </c>
      <c r="E18" s="841"/>
      <c r="F18" s="841"/>
      <c r="G18" s="841"/>
      <c r="H18" s="841"/>
      <c r="I18" s="841"/>
      <c r="J18" s="844"/>
      <c r="K18" s="841"/>
      <c r="L18" s="841"/>
      <c r="M18" s="841"/>
      <c r="N18" s="841"/>
      <c r="O18" s="841"/>
      <c r="P18" s="841"/>
      <c r="Q18" s="900"/>
    </row>
    <row r="19" spans="2:17" ht="16.2" thickBot="1">
      <c r="B19" s="1157"/>
      <c r="C19" s="931" t="s">
        <v>349</v>
      </c>
      <c r="D19" s="850">
        <f>+'7.3 PA PY budget_savings'!I61</f>
        <v>0</v>
      </c>
      <c r="E19" s="841"/>
      <c r="F19" s="841"/>
      <c r="G19" s="841"/>
      <c r="H19" s="841"/>
      <c r="I19" s="841"/>
      <c r="J19" s="844"/>
      <c r="K19" s="841"/>
      <c r="L19" s="841"/>
      <c r="M19" s="841"/>
      <c r="N19" s="841"/>
      <c r="O19" s="841"/>
      <c r="P19" s="841"/>
      <c r="Q19" s="900"/>
    </row>
    <row r="20" spans="2:17" ht="16.2" thickBot="1">
      <c r="B20" s="1158"/>
      <c r="C20" s="826" t="s">
        <v>453</v>
      </c>
      <c r="D20" s="847">
        <f>SUBTOTAL(9,D15:D19)</f>
        <v>7540</v>
      </c>
      <c r="E20" s="847">
        <f t="shared" ref="E20:J20" si="3">SUBTOTAL(9,E15:E19)</f>
        <v>0</v>
      </c>
      <c r="F20" s="1027"/>
      <c r="G20" s="1027"/>
      <c r="H20" s="847">
        <f t="shared" si="3"/>
        <v>665</v>
      </c>
      <c r="I20" s="847">
        <f t="shared" si="3"/>
        <v>65000</v>
      </c>
      <c r="J20" s="847">
        <f t="shared" si="3"/>
        <v>1665</v>
      </c>
      <c r="K20" s="847">
        <f t="shared" ref="K20:P20" si="4">SUBTOTAL(9,K15:K19)</f>
        <v>0</v>
      </c>
      <c r="L20" s="847">
        <f t="shared" si="4"/>
        <v>0</v>
      </c>
      <c r="M20" s="847">
        <f t="shared" si="4"/>
        <v>650</v>
      </c>
      <c r="N20" s="847">
        <f t="shared" si="4"/>
        <v>650</v>
      </c>
      <c r="O20" s="847">
        <f t="shared" si="4"/>
        <v>0</v>
      </c>
      <c r="P20" s="847">
        <f t="shared" si="4"/>
        <v>0</v>
      </c>
      <c r="Q20" s="901">
        <f t="shared" ref="Q20" si="5">SUBTOTAL(9,Q15:Q19)</f>
        <v>0</v>
      </c>
    </row>
    <row r="21" spans="2:17" ht="15.6">
      <c r="B21" s="1159">
        <v>2026</v>
      </c>
      <c r="C21" s="929" t="s">
        <v>18</v>
      </c>
      <c r="D21" s="846">
        <f>+'7.3 PA PY budget_savings'!O16</f>
        <v>1804</v>
      </c>
      <c r="E21" s="846">
        <f>+'7.3 PA PY budget_savings'!O17</f>
        <v>0</v>
      </c>
      <c r="F21" s="846">
        <f>+'7.3 PA PY budget_savings'!O18</f>
        <v>0</v>
      </c>
      <c r="G21" s="846">
        <f>+'7.3 PA PY budget_savings'!O19</f>
        <v>0</v>
      </c>
      <c r="H21" s="846">
        <f>+'7.3 PA PY budget_savings'!P16</f>
        <v>206</v>
      </c>
      <c r="I21" s="846">
        <f>+'7.3 PA PY budget_savings'!Q16</f>
        <v>14000</v>
      </c>
      <c r="J21" s="846">
        <f>+'7.3 PA PY budget_savings'!R16</f>
        <v>666</v>
      </c>
      <c r="K21" s="846">
        <f>+'7.3 PA PY budget_savings'!S16</f>
        <v>0</v>
      </c>
      <c r="L21" s="846">
        <f>+'7.3 PA PY budget_savings'!T16</f>
        <v>0</v>
      </c>
      <c r="M21" s="846">
        <f>SUMIF('4.1 Program Budget - 2024-2027'!$H:$H,$C21,'4.1 Program Budget - 2024-2027'!BL:BL)</f>
        <v>200</v>
      </c>
      <c r="N21" s="846">
        <f>SUMIF('4.1 Program Budget - 2024-2027'!$H:$H,$C21,'4.1 Program Budget - 2024-2027'!BM:BM)</f>
        <v>200</v>
      </c>
      <c r="O21" s="846">
        <f>SUMIF('4.1 Program Budget - 2024-2027'!$H:$H,$C21,'4.1 Program Budget - 2024-2027'!BN:BN)</f>
        <v>0</v>
      </c>
      <c r="P21" s="846">
        <f>SUMIF('4.1 Program Budget - 2024-2027'!$H:$H,$C21,'4.1 Program Budget - 2024-2027'!BO:BO)</f>
        <v>0</v>
      </c>
      <c r="Q21" s="899">
        <f>SUMIF('4.1 Program Budget - 2024-2027'!$H:$H,$C21,'4.1 Program Budget - 2024-2027'!BP:BP)</f>
        <v>0</v>
      </c>
    </row>
    <row r="22" spans="2:17" ht="15.6">
      <c r="B22" s="1157"/>
      <c r="C22" s="929" t="s">
        <v>23</v>
      </c>
      <c r="D22" s="846">
        <f>+'7.3 PA PY budget_savings'!O30</f>
        <v>5304</v>
      </c>
      <c r="E22" s="846">
        <f>+'7.3 PA PY budget_savings'!O31</f>
        <v>0</v>
      </c>
      <c r="F22" s="846">
        <f>+'7.3 PA PY budget_savings'!O32</f>
        <v>0</v>
      </c>
      <c r="G22" s="846">
        <f>+'7.3 PA PY budget_savings'!O33</f>
        <v>0</v>
      </c>
      <c r="H22" s="846">
        <f>+'7.3 PA PY budget_savings'!P30</f>
        <v>356</v>
      </c>
      <c r="I22" s="846">
        <f>+'7.3 PA PY budget_savings'!Q30</f>
        <v>44000</v>
      </c>
      <c r="J22" s="846">
        <f>+'7.3 PA PY budget_savings'!R30</f>
        <v>666</v>
      </c>
      <c r="K22" s="846">
        <f>+'7.3 PA PY budget_savings'!S30</f>
        <v>0</v>
      </c>
      <c r="L22" s="846">
        <f>+'7.3 PA PY budget_savings'!T30</f>
        <v>0</v>
      </c>
      <c r="M22" s="846">
        <f>SUMIF('4.1 Program Budget - 2024-2027'!$H:$H,$C22,'4.1 Program Budget - 2024-2027'!BL:BL)</f>
        <v>350</v>
      </c>
      <c r="N22" s="846">
        <f>SUMIF('4.1 Program Budget - 2024-2027'!$H:$H,$C22,'4.1 Program Budget - 2024-2027'!BM:BM)</f>
        <v>350</v>
      </c>
      <c r="O22" s="846">
        <f>SUMIF('4.1 Program Budget - 2024-2027'!$H:$H,$C22,'4.1 Program Budget - 2024-2027'!BN:BN)</f>
        <v>0</v>
      </c>
      <c r="P22" s="846">
        <f>SUMIF('4.1 Program Budget - 2024-2027'!$H:$H,$C22,'4.1 Program Budget - 2024-2027'!BO:BO)</f>
        <v>0</v>
      </c>
      <c r="Q22" s="899">
        <f>SUMIF('4.1 Program Budget - 2024-2027'!$H:$H,$C22,'4.1 Program Budget - 2024-2027'!BP:BP)</f>
        <v>0</v>
      </c>
    </row>
    <row r="23" spans="2:17" ht="15.6">
      <c r="B23" s="1157"/>
      <c r="C23" s="929" t="s">
        <v>26</v>
      </c>
      <c r="D23" s="846">
        <f>+'7.3 PA PY budget_savings'!O44</f>
        <v>1432</v>
      </c>
      <c r="E23" s="846">
        <f>+'7.3 PA PY budget_savings'!O45</f>
        <v>0</v>
      </c>
      <c r="F23" s="846">
        <f>+'7.3 PA PY budget_savings'!O46</f>
        <v>0</v>
      </c>
      <c r="G23" s="846">
        <f>+'7.3 PA PY budget_savings'!O47</f>
        <v>0</v>
      </c>
      <c r="H23" s="846">
        <f>+'7.3 PA PY budget_savings'!P44</f>
        <v>103</v>
      </c>
      <c r="I23" s="846">
        <f>+'7.3 PA PY budget_savings'!Q44</f>
        <v>7000</v>
      </c>
      <c r="J23" s="846">
        <f>+'7.3 PA PY budget_savings'!R44</f>
        <v>333</v>
      </c>
      <c r="K23" s="846">
        <f>+'7.3 PA PY budget_savings'!S44</f>
        <v>0</v>
      </c>
      <c r="L23" s="846">
        <f>+'7.3 PA PY budget_savings'!T44</f>
        <v>0</v>
      </c>
      <c r="M23" s="846">
        <f>SUMIF('4.1 Program Budget - 2024-2027'!$H:$H,$C23,'4.1 Program Budget - 2024-2027'!BL:BL)</f>
        <v>100</v>
      </c>
      <c r="N23" s="846">
        <f>SUMIF('4.1 Program Budget - 2024-2027'!$H:$H,$C23,'4.1 Program Budget - 2024-2027'!BM:BM)</f>
        <v>100</v>
      </c>
      <c r="O23" s="846">
        <f>SUMIF('4.1 Program Budget - 2024-2027'!$H:$H,$C23,'4.1 Program Budget - 2024-2027'!BN:BN)</f>
        <v>0</v>
      </c>
      <c r="P23" s="846">
        <f>SUMIF('4.1 Program Budget - 2024-2027'!$H:$H,$C23,'4.1 Program Budget - 2024-2027'!BO:BO)</f>
        <v>0</v>
      </c>
      <c r="Q23" s="899">
        <f>SUMIF('4.1 Program Budget - 2024-2027'!$H:$H,$C23,'4.1 Program Budget - 2024-2027'!BP:BP)</f>
        <v>0</v>
      </c>
    </row>
    <row r="24" spans="2:17" ht="15.6">
      <c r="B24" s="1157"/>
      <c r="C24" s="930" t="s">
        <v>28</v>
      </c>
      <c r="D24" s="849">
        <f>+'7.3 PA PY budget_savings'!O68</f>
        <v>0</v>
      </c>
      <c r="E24" s="841"/>
      <c r="F24" s="841"/>
      <c r="G24" s="841"/>
      <c r="H24" s="841"/>
      <c r="I24" s="841"/>
      <c r="J24" s="844"/>
      <c r="K24" s="841"/>
      <c r="L24" s="841"/>
      <c r="M24" s="841"/>
      <c r="N24" s="841"/>
      <c r="O24" s="841"/>
      <c r="P24" s="841"/>
      <c r="Q24" s="900"/>
    </row>
    <row r="25" spans="2:17" ht="16.2" thickBot="1">
      <c r="B25" s="1157"/>
      <c r="C25" s="931" t="s">
        <v>349</v>
      </c>
      <c r="D25" s="850">
        <f>+'7.3 PA PY budget_savings'!O61</f>
        <v>0</v>
      </c>
      <c r="E25" s="841"/>
      <c r="F25" s="841"/>
      <c r="G25" s="841"/>
      <c r="H25" s="841"/>
      <c r="I25" s="841"/>
      <c r="J25" s="844"/>
      <c r="K25" s="841"/>
      <c r="L25" s="841"/>
      <c r="M25" s="841"/>
      <c r="N25" s="841"/>
      <c r="O25" s="841"/>
      <c r="P25" s="841"/>
      <c r="Q25" s="900"/>
    </row>
    <row r="26" spans="2:17" ht="16.2" thickBot="1">
      <c r="B26" s="1158"/>
      <c r="C26" s="826" t="s">
        <v>453</v>
      </c>
      <c r="D26" s="847">
        <f>SUBTOTAL(9,D21:D25)</f>
        <v>8540</v>
      </c>
      <c r="E26" s="847">
        <f t="shared" ref="E26:J26" si="6">SUBTOTAL(9,E21:E25)</f>
        <v>0</v>
      </c>
      <c r="F26" s="1027"/>
      <c r="G26" s="1027"/>
      <c r="H26" s="847">
        <f t="shared" si="6"/>
        <v>665</v>
      </c>
      <c r="I26" s="847">
        <f t="shared" si="6"/>
        <v>65000</v>
      </c>
      <c r="J26" s="847">
        <f t="shared" si="6"/>
        <v>1665</v>
      </c>
      <c r="K26" s="847">
        <f t="shared" ref="K26:P26" si="7">SUBTOTAL(9,K21:K25)</f>
        <v>0</v>
      </c>
      <c r="L26" s="847">
        <f t="shared" si="7"/>
        <v>0</v>
      </c>
      <c r="M26" s="847">
        <f t="shared" si="7"/>
        <v>650</v>
      </c>
      <c r="N26" s="847">
        <f t="shared" si="7"/>
        <v>650</v>
      </c>
      <c r="O26" s="847">
        <f t="shared" si="7"/>
        <v>0</v>
      </c>
      <c r="P26" s="847">
        <f t="shared" si="7"/>
        <v>0</v>
      </c>
      <c r="Q26" s="901">
        <f t="shared" ref="Q26" si="8">SUBTOTAL(9,Q21:Q25)</f>
        <v>0</v>
      </c>
    </row>
    <row r="27" spans="2:17" ht="15.6">
      <c r="B27" s="1159">
        <v>2027</v>
      </c>
      <c r="C27" s="929" t="s">
        <v>18</v>
      </c>
      <c r="D27" s="846">
        <f>+'7.3 PA PY budget_savings'!U16</f>
        <v>1904</v>
      </c>
      <c r="E27" s="846">
        <f>+'7.3 PA PY budget_savings'!U17</f>
        <v>0</v>
      </c>
      <c r="F27" s="846">
        <f>+'7.3 PA PY budget_savings'!U18</f>
        <v>0</v>
      </c>
      <c r="G27" s="846">
        <f>+'7.3 PA PY budget_savings'!U19</f>
        <v>0</v>
      </c>
      <c r="H27" s="846">
        <f>+'7.3 PA PY budget_savings'!V16</f>
        <v>206</v>
      </c>
      <c r="I27" s="846">
        <f>+'7.3 PA PY budget_savings'!W16</f>
        <v>14000</v>
      </c>
      <c r="J27" s="846">
        <f>+'7.3 PA PY budget_savings'!X16</f>
        <v>666</v>
      </c>
      <c r="K27" s="846">
        <f>+'7.3 PA PY budget_savings'!Y16</f>
        <v>0</v>
      </c>
      <c r="L27" s="846">
        <f>+'7.3 PA PY budget_savings'!Z16</f>
        <v>0</v>
      </c>
      <c r="M27" s="846">
        <f>SUMIF('4.1 Program Budget - 2024-2027'!$H:$H,$C27,'4.1 Program Budget - 2024-2027'!CD:CD)</f>
        <v>200</v>
      </c>
      <c r="N27" s="846">
        <f>SUMIF('4.1 Program Budget - 2024-2027'!$H:$H,$C27,'4.1 Program Budget - 2024-2027'!CE:CE)</f>
        <v>200</v>
      </c>
      <c r="O27" s="846">
        <f>SUMIF('4.1 Program Budget - 2024-2027'!$H:$H,$C27,'4.1 Program Budget - 2024-2027'!CF:CF)</f>
        <v>0</v>
      </c>
      <c r="P27" s="846">
        <f>SUMIF('4.1 Program Budget - 2024-2027'!$H:$H,$C27,'4.1 Program Budget - 2024-2027'!CG:CG)</f>
        <v>0</v>
      </c>
      <c r="Q27" s="899">
        <f>SUMIF('4.1 Program Budget - 2024-2027'!$H:$H,$C27,'4.1 Program Budget - 2024-2027'!CH:CH)</f>
        <v>0</v>
      </c>
    </row>
    <row r="28" spans="2:17" ht="15.6">
      <c r="B28" s="1157"/>
      <c r="C28" s="929" t="s">
        <v>23</v>
      </c>
      <c r="D28" s="846">
        <f>+'7.3 PA PY budget_savings'!U30</f>
        <v>5904</v>
      </c>
      <c r="E28" s="846">
        <f>+'7.3 PA PY budget_savings'!U31</f>
        <v>0</v>
      </c>
      <c r="F28" s="846">
        <f>+'7.3 PA PY budget_savings'!U32</f>
        <v>0</v>
      </c>
      <c r="G28" s="846">
        <f>+'7.3 PA PY budget_savings'!U33</f>
        <v>0</v>
      </c>
      <c r="H28" s="846">
        <f>+'7.3 PA PY budget_savings'!V30</f>
        <v>356</v>
      </c>
      <c r="I28" s="846">
        <f>+'7.3 PA PY budget_savings'!W30</f>
        <v>44000</v>
      </c>
      <c r="J28" s="846">
        <f>+'7.3 PA PY budget_savings'!X30</f>
        <v>666</v>
      </c>
      <c r="K28" s="846">
        <f>+'7.3 PA PY budget_savings'!Y30</f>
        <v>0</v>
      </c>
      <c r="L28" s="846">
        <f>+'7.3 PA PY budget_savings'!Z30</f>
        <v>0</v>
      </c>
      <c r="M28" s="846">
        <f>SUMIF('4.1 Program Budget - 2024-2027'!$H:$H,$C28,'4.1 Program Budget - 2024-2027'!CD:CD)</f>
        <v>350</v>
      </c>
      <c r="N28" s="846">
        <f>SUMIF('4.1 Program Budget - 2024-2027'!$H:$H,$C28,'4.1 Program Budget - 2024-2027'!CE:CE)</f>
        <v>350</v>
      </c>
      <c r="O28" s="846">
        <f>SUMIF('4.1 Program Budget - 2024-2027'!$H:$H,$C28,'4.1 Program Budget - 2024-2027'!CF:CF)</f>
        <v>0</v>
      </c>
      <c r="P28" s="846">
        <f>SUMIF('4.1 Program Budget - 2024-2027'!$H:$H,$C28,'4.1 Program Budget - 2024-2027'!CG:CG)</f>
        <v>0</v>
      </c>
      <c r="Q28" s="899">
        <f>SUMIF('4.1 Program Budget - 2024-2027'!$H:$H,$C28,'4.1 Program Budget - 2024-2027'!CH:CH)</f>
        <v>0</v>
      </c>
    </row>
    <row r="29" spans="2:17" ht="15.6">
      <c r="B29" s="1157"/>
      <c r="C29" s="929" t="s">
        <v>26</v>
      </c>
      <c r="D29" s="846">
        <f>+'7.3 PA PY budget_savings'!U44</f>
        <v>932</v>
      </c>
      <c r="E29" s="846">
        <f>+'7.3 PA PY budget_savings'!U45</f>
        <v>0</v>
      </c>
      <c r="F29" s="846">
        <f>+'7.3 PA PY budget_savings'!U46</f>
        <v>0</v>
      </c>
      <c r="G29" s="846">
        <f>+'7.3 PA PY budget_savings'!U47</f>
        <v>0</v>
      </c>
      <c r="H29" s="846">
        <f>+'7.3 PA PY budget_savings'!V44</f>
        <v>103</v>
      </c>
      <c r="I29" s="846">
        <f>+'7.3 PA PY budget_savings'!W44</f>
        <v>7000</v>
      </c>
      <c r="J29" s="846">
        <f>+'7.3 PA PY budget_savings'!X44</f>
        <v>333</v>
      </c>
      <c r="K29" s="846">
        <f>+'7.3 PA PY budget_savings'!Y44</f>
        <v>0</v>
      </c>
      <c r="L29" s="846">
        <f>+'7.3 PA PY budget_savings'!Z44</f>
        <v>0</v>
      </c>
      <c r="M29" s="846">
        <f>SUMIF('4.1 Program Budget - 2024-2027'!$H:$H,$C29,'4.1 Program Budget - 2024-2027'!CD:CD)</f>
        <v>100</v>
      </c>
      <c r="N29" s="846">
        <f>SUMIF('4.1 Program Budget - 2024-2027'!$H:$H,$C29,'4.1 Program Budget - 2024-2027'!CE:CE)</f>
        <v>100</v>
      </c>
      <c r="O29" s="846">
        <f>SUMIF('4.1 Program Budget - 2024-2027'!$H:$H,$C29,'4.1 Program Budget - 2024-2027'!CF:CF)</f>
        <v>0</v>
      </c>
      <c r="P29" s="846">
        <f>SUMIF('4.1 Program Budget - 2024-2027'!$H:$H,$C29,'4.1 Program Budget - 2024-2027'!CG:CG)</f>
        <v>0</v>
      </c>
      <c r="Q29" s="899">
        <f>SUMIF('4.1 Program Budget - 2024-2027'!$H:$H,$C29,'4.1 Program Budget - 2024-2027'!CH:CH)</f>
        <v>0</v>
      </c>
    </row>
    <row r="30" spans="2:17" ht="15.6">
      <c r="B30" s="1157"/>
      <c r="C30" s="930" t="s">
        <v>28</v>
      </c>
      <c r="D30" s="849">
        <f>+'7.3 PA PY budget_savings'!U68</f>
        <v>0</v>
      </c>
      <c r="E30" s="841"/>
      <c r="F30" s="841"/>
      <c r="G30" s="841"/>
      <c r="H30" s="841"/>
      <c r="I30" s="841"/>
      <c r="J30" s="844"/>
      <c r="K30" s="841"/>
      <c r="L30" s="841"/>
      <c r="M30" s="841"/>
      <c r="N30" s="841"/>
      <c r="O30" s="841"/>
      <c r="P30" s="841"/>
      <c r="Q30" s="844"/>
    </row>
    <row r="31" spans="2:17" ht="16.2" thickBot="1">
      <c r="B31" s="1157"/>
      <c r="C31" s="931" t="s">
        <v>349</v>
      </c>
      <c r="D31" s="850">
        <f>+'7.3 PA PY budget_savings'!U61</f>
        <v>0</v>
      </c>
      <c r="E31" s="841"/>
      <c r="F31" s="841"/>
      <c r="G31" s="841"/>
      <c r="H31" s="841"/>
      <c r="I31" s="841"/>
      <c r="J31" s="844"/>
      <c r="K31" s="841"/>
      <c r="L31" s="841"/>
      <c r="M31" s="841"/>
      <c r="N31" s="841"/>
      <c r="O31" s="841"/>
      <c r="P31" s="841"/>
      <c r="Q31" s="844"/>
    </row>
    <row r="32" spans="2:17" ht="16.2" thickBot="1">
      <c r="B32" s="1158"/>
      <c r="C32" s="826" t="s">
        <v>453</v>
      </c>
      <c r="D32" s="847">
        <f>SUBTOTAL(9,D27:D31)</f>
        <v>8740</v>
      </c>
      <c r="E32" s="847">
        <f t="shared" ref="E32:J32" si="9">SUBTOTAL(9,E27:E31)</f>
        <v>0</v>
      </c>
      <c r="F32" s="1027"/>
      <c r="G32" s="1027"/>
      <c r="H32" s="847">
        <f t="shared" si="9"/>
        <v>665</v>
      </c>
      <c r="I32" s="847">
        <f t="shared" si="9"/>
        <v>65000</v>
      </c>
      <c r="J32" s="847">
        <f t="shared" si="9"/>
        <v>1665</v>
      </c>
      <c r="K32" s="847">
        <f t="shared" ref="K32:Q32" si="10">SUBTOTAL(9,K27:K31)</f>
        <v>0</v>
      </c>
      <c r="L32" s="847">
        <f t="shared" si="10"/>
        <v>0</v>
      </c>
      <c r="M32" s="847">
        <f t="shared" si="10"/>
        <v>650</v>
      </c>
      <c r="N32" s="847">
        <f t="shared" si="10"/>
        <v>650</v>
      </c>
      <c r="O32" s="847">
        <f t="shared" si="10"/>
        <v>0</v>
      </c>
      <c r="P32" s="847">
        <f t="shared" si="10"/>
        <v>0</v>
      </c>
      <c r="Q32" s="847">
        <f t="shared" si="10"/>
        <v>0</v>
      </c>
    </row>
    <row r="33" spans="2:17" ht="15.6">
      <c r="B33" s="1159">
        <v>2028</v>
      </c>
      <c r="C33" s="929" t="s">
        <v>18</v>
      </c>
      <c r="D33" s="846">
        <f>+'7.3 PA PY budget_savings'!AA16</f>
        <v>2266</v>
      </c>
      <c r="E33" s="846">
        <f>+'7.3 PA PY budget_savings'!AA17</f>
        <v>0</v>
      </c>
      <c r="F33" s="846">
        <f>+'7.3 PA PY budget_savings'!AA18</f>
        <v>0</v>
      </c>
      <c r="G33" s="846">
        <f>+'7.3 PA PY budget_savings'!AA19</f>
        <v>0</v>
      </c>
      <c r="H33" s="846">
        <f>+'7.3 PA PY budget_savings'!AB16</f>
        <v>655</v>
      </c>
      <c r="I33" s="846">
        <f>+'7.3 PA PY budget_savings'!AC16</f>
        <v>45000</v>
      </c>
      <c r="J33" s="846">
        <f>+'7.3 PA PY budget_savings'!AD16</f>
        <v>1110</v>
      </c>
      <c r="K33" s="846">
        <f>+'7.3 PA PY budget_savings'!AE16</f>
        <v>0</v>
      </c>
      <c r="L33" s="846">
        <f>+'7.3 PA PY budget_savings'!AF16</f>
        <v>0</v>
      </c>
      <c r="M33" s="846">
        <f>SUMIF('4.2 Program Budget 2028-2031'!$F:$F,$C33,'4.2 Program Budget 2028-2031'!O:O)</f>
        <v>650</v>
      </c>
      <c r="N33" s="846">
        <f>SUMIF('4.2 Program Budget 2028-2031'!$F:$F,$C33,'4.2 Program Budget 2028-2031'!P:P)</f>
        <v>650</v>
      </c>
      <c r="O33" s="846">
        <f>SUMIF('4.2 Program Budget 2028-2031'!$F:$F,$C33,'4.2 Program Budget 2028-2031'!Q:Q)</f>
        <v>0</v>
      </c>
      <c r="P33" s="846">
        <f>SUMIF('4.2 Program Budget 2028-2031'!$F:$F,$C33,'4.2 Program Budget 2028-2031'!R:R)</f>
        <v>0</v>
      </c>
      <c r="Q33" s="899">
        <f>SUMIF('4.2 Program Budget 2028-2031'!$F:$F,$C33,'4.2 Program Budget 2028-2031'!S:S)</f>
        <v>0</v>
      </c>
    </row>
    <row r="34" spans="2:17" ht="15.6">
      <c r="B34" s="1157"/>
      <c r="C34" s="929" t="s">
        <v>23</v>
      </c>
      <c r="D34" s="846">
        <f>+'7.3 PA PY budget_savings'!AA30</f>
        <v>111</v>
      </c>
      <c r="E34" s="846">
        <f>+'7.3 PA PY budget_savings'!AA31</f>
        <v>0</v>
      </c>
      <c r="F34" s="846">
        <f>+'7.3 PA PY budget_savings'!AA32</f>
        <v>0</v>
      </c>
      <c r="G34" s="846">
        <f>+'7.3 PA PY budget_savings'!AA33</f>
        <v>0</v>
      </c>
      <c r="H34" s="846">
        <f>+'7.3 PA PY budget_savings'!AB30</f>
        <v>0</v>
      </c>
      <c r="I34" s="846">
        <f>+'7.3 PA PY budget_savings'!AC30</f>
        <v>0</v>
      </c>
      <c r="J34" s="846">
        <f>+'7.3 PA PY budget_savings'!AD30</f>
        <v>0</v>
      </c>
      <c r="K34" s="846">
        <f>+'7.3 PA PY budget_savings'!AE30</f>
        <v>0</v>
      </c>
      <c r="L34" s="846">
        <f>+'7.3 PA PY budget_savings'!AF30</f>
        <v>0</v>
      </c>
      <c r="M34" s="846">
        <f>SUMIF('4.2 Program Budget 2028-2031'!$F:$F,$C34,'4.2 Program Budget 2028-2031'!O:O)</f>
        <v>0</v>
      </c>
      <c r="N34" s="846">
        <f>SUMIF('4.2 Program Budget 2028-2031'!$F:$F,$C34,'4.2 Program Budget 2028-2031'!P:P)</f>
        <v>0</v>
      </c>
      <c r="O34" s="846">
        <f>SUMIF('4.2 Program Budget 2028-2031'!$F:$F,$C34,'4.2 Program Budget 2028-2031'!Q:Q)</f>
        <v>0</v>
      </c>
      <c r="P34" s="846">
        <f>SUMIF('4.2 Program Budget 2028-2031'!$F:$F,$C34,'4.2 Program Budget 2028-2031'!R:R)</f>
        <v>0</v>
      </c>
      <c r="Q34" s="899">
        <f>SUMIF('4.2 Program Budget 2028-2031'!$F:$F,$C34,'4.2 Program Budget 2028-2031'!S:S)</f>
        <v>0</v>
      </c>
    </row>
    <row r="35" spans="2:17" ht="15.6">
      <c r="B35" s="1157"/>
      <c r="C35" s="929" t="s">
        <v>26</v>
      </c>
      <c r="D35" s="846">
        <f>+'7.3 PA PY budget_savings'!AA44</f>
        <v>111</v>
      </c>
      <c r="E35" s="846">
        <f>+'7.3 PA PY budget_savings'!AA45</f>
        <v>0</v>
      </c>
      <c r="F35" s="846">
        <f>+'7.3 PA PY budget_savings'!AA46</f>
        <v>0</v>
      </c>
      <c r="G35" s="846">
        <f>+'7.3 PA PY budget_savings'!AA47</f>
        <v>0</v>
      </c>
      <c r="H35" s="846">
        <f>+'7.3 PA PY budget_savings'!AB44</f>
        <v>0</v>
      </c>
      <c r="I35" s="846">
        <f>+'7.3 PA PY budget_savings'!AC44</f>
        <v>0</v>
      </c>
      <c r="J35" s="846">
        <f>+'7.3 PA PY budget_savings'!AD44</f>
        <v>0</v>
      </c>
      <c r="K35" s="846">
        <f>+'7.3 PA PY budget_savings'!AE44</f>
        <v>0</v>
      </c>
      <c r="L35" s="846">
        <f>+'7.3 PA PY budget_savings'!AF44</f>
        <v>0</v>
      </c>
      <c r="M35" s="846">
        <f>SUMIF('4.2 Program Budget 2028-2031'!$F:$F,$C35,'4.2 Program Budget 2028-2031'!O:O)</f>
        <v>0</v>
      </c>
      <c r="N35" s="846">
        <f>SUMIF('4.2 Program Budget 2028-2031'!$F:$F,$C35,'4.2 Program Budget 2028-2031'!P:P)</f>
        <v>0</v>
      </c>
      <c r="O35" s="846">
        <f>SUMIF('4.2 Program Budget 2028-2031'!$F:$F,$C35,'4.2 Program Budget 2028-2031'!Q:Q)</f>
        <v>0</v>
      </c>
      <c r="P35" s="846">
        <f>SUMIF('4.2 Program Budget 2028-2031'!$F:$F,$C35,'4.2 Program Budget 2028-2031'!R:R)</f>
        <v>0</v>
      </c>
      <c r="Q35" s="899">
        <f>SUMIF('4.2 Program Budget 2028-2031'!$F:$F,$C35,'4.2 Program Budget 2028-2031'!S:S)</f>
        <v>0</v>
      </c>
    </row>
    <row r="36" spans="2:17" ht="15.6">
      <c r="B36" s="1157"/>
      <c r="C36" s="930" t="s">
        <v>28</v>
      </c>
      <c r="D36" s="849">
        <f>+'7.3 PA PY budget_savings'!AA68</f>
        <v>0</v>
      </c>
      <c r="E36" s="841"/>
      <c r="F36" s="841"/>
      <c r="G36" s="841"/>
      <c r="H36" s="841"/>
      <c r="I36" s="841"/>
      <c r="J36" s="844"/>
      <c r="K36" s="841"/>
      <c r="L36" s="841"/>
      <c r="M36" s="841"/>
      <c r="N36" s="841"/>
      <c r="O36" s="841"/>
      <c r="P36" s="841"/>
      <c r="Q36" s="900"/>
    </row>
    <row r="37" spans="2:17" ht="16.2" thickBot="1">
      <c r="B37" s="1157"/>
      <c r="C37" s="931" t="s">
        <v>349</v>
      </c>
      <c r="D37" s="850">
        <f>+'7.3 PA PY budget_savings'!AA61</f>
        <v>0</v>
      </c>
      <c r="E37" s="841"/>
      <c r="F37" s="841"/>
      <c r="G37" s="841"/>
      <c r="H37" s="841"/>
      <c r="I37" s="841"/>
      <c r="J37" s="844"/>
      <c r="K37" s="841"/>
      <c r="L37" s="841"/>
      <c r="M37" s="841"/>
      <c r="N37" s="841"/>
      <c r="O37" s="841"/>
      <c r="P37" s="841"/>
      <c r="Q37" s="900"/>
    </row>
    <row r="38" spans="2:17" ht="16.2" thickBot="1">
      <c r="B38" s="1158"/>
      <c r="C38" s="826" t="s">
        <v>453</v>
      </c>
      <c r="D38" s="847">
        <f>SUBTOTAL(9,D33:D37)</f>
        <v>2488</v>
      </c>
      <c r="E38" s="847">
        <f t="shared" ref="E38:J38" si="11">SUBTOTAL(9,E33:E37)</f>
        <v>0</v>
      </c>
      <c r="F38" s="1027"/>
      <c r="G38" s="1027"/>
      <c r="H38" s="847">
        <f t="shared" si="11"/>
        <v>655</v>
      </c>
      <c r="I38" s="847">
        <f t="shared" si="11"/>
        <v>45000</v>
      </c>
      <c r="J38" s="847">
        <f t="shared" si="11"/>
        <v>1110</v>
      </c>
      <c r="K38" s="847">
        <f t="shared" ref="K38:P38" si="12">SUBTOTAL(9,K33:K37)</f>
        <v>0</v>
      </c>
      <c r="L38" s="847">
        <f t="shared" si="12"/>
        <v>0</v>
      </c>
      <c r="M38" s="847">
        <f t="shared" si="12"/>
        <v>650</v>
      </c>
      <c r="N38" s="847">
        <f t="shared" si="12"/>
        <v>650</v>
      </c>
      <c r="O38" s="847">
        <f t="shared" si="12"/>
        <v>0</v>
      </c>
      <c r="P38" s="847">
        <f t="shared" si="12"/>
        <v>0</v>
      </c>
      <c r="Q38" s="901">
        <f t="shared" ref="Q38" si="13">SUBTOTAL(9,Q33:Q37)</f>
        <v>0</v>
      </c>
    </row>
    <row r="39" spans="2:17" ht="15.6">
      <c r="B39" s="1159">
        <v>2029</v>
      </c>
      <c r="C39" s="929" t="s">
        <v>18</v>
      </c>
      <c r="D39" s="846">
        <f>+'7.3 PA PY budget_savings'!AG16</f>
        <v>1094</v>
      </c>
      <c r="E39" s="846">
        <f>+'7.3 PA PY budget_savings'!AG17</f>
        <v>0</v>
      </c>
      <c r="F39" s="846">
        <f>+'7.3 PA PY budget_savings'!AG18</f>
        <v>0</v>
      </c>
      <c r="G39" s="846">
        <f>+'7.3 PA PY budget_savings'!AG19</f>
        <v>0</v>
      </c>
      <c r="H39" s="846">
        <f>+'7.3 PA PY budget_savings'!AH16</f>
        <v>665</v>
      </c>
      <c r="I39" s="846">
        <f>+'7.3 PA PY budget_savings'!AI16</f>
        <v>65000</v>
      </c>
      <c r="J39" s="846">
        <f>+'7.3 PA PY budget_savings'!AJ16</f>
        <v>1665</v>
      </c>
      <c r="K39" s="846">
        <f>+'7.3 PA PY budget_savings'!AK16</f>
        <v>0</v>
      </c>
      <c r="L39" s="846">
        <f>+'7.3 PA PY budget_savings'!AL16</f>
        <v>0</v>
      </c>
      <c r="M39" s="846">
        <f>SUMIF('4.2 Program Budget 2028-2031'!$F:$F,$C39,'4.2 Program Budget 2028-2031'!Z:Z)</f>
        <v>650</v>
      </c>
      <c r="N39" s="846">
        <f>SUMIF('4.2 Program Budget 2028-2031'!$F:$F,$C39,'4.2 Program Budget 2028-2031'!AA:AA)</f>
        <v>650</v>
      </c>
      <c r="O39" s="846">
        <f>SUMIF('4.2 Program Budget 2028-2031'!$F:$F,$C39,'4.2 Program Budget 2028-2031'!AB:AB)</f>
        <v>0</v>
      </c>
      <c r="P39" s="846">
        <f>SUMIF('4.2 Program Budget 2028-2031'!$F:$F,$C39,'4.2 Program Budget 2028-2031'!AC:AC)</f>
        <v>0</v>
      </c>
      <c r="Q39" s="899">
        <f>SUMIF('4.2 Program Budget 2028-2031'!$F:$F,$C39,'4.2 Program Budget 2028-2031'!AD:AD)</f>
        <v>0</v>
      </c>
    </row>
    <row r="40" spans="2:17" ht="15.6">
      <c r="B40" s="1157"/>
      <c r="C40" s="929" t="s">
        <v>23</v>
      </c>
      <c r="D40" s="846">
        <f>+'7.3 PA PY budget_savings'!AG30</f>
        <v>222</v>
      </c>
      <c r="E40" s="846">
        <f>+'7.3 PA PY budget_savings'!AG31</f>
        <v>0</v>
      </c>
      <c r="F40" s="846">
        <f>+'7.3 PA PY budget_savings'!AG32</f>
        <v>0</v>
      </c>
      <c r="G40" s="846">
        <f>+'7.3 PA PY budget_savings'!AG33</f>
        <v>0</v>
      </c>
      <c r="H40" s="846">
        <f>+'7.3 PA PY budget_savings'!AH30</f>
        <v>0</v>
      </c>
      <c r="I40" s="846">
        <f>+'7.3 PA PY budget_savings'!AI30</f>
        <v>0</v>
      </c>
      <c r="J40" s="846">
        <f>+'7.3 PA PY budget_savings'!AJ30</f>
        <v>0</v>
      </c>
      <c r="K40" s="846">
        <f>+'7.3 PA PY budget_savings'!AK30</f>
        <v>0</v>
      </c>
      <c r="L40" s="846">
        <f>+'7.3 PA PY budget_savings'!AL30</f>
        <v>0</v>
      </c>
      <c r="M40" s="846">
        <f>SUMIF('4.2 Program Budget 2028-2031'!$F:$F,$C40,'4.2 Program Budget 2028-2031'!Z:Z)</f>
        <v>0</v>
      </c>
      <c r="N40" s="846">
        <f>SUMIF('4.2 Program Budget 2028-2031'!$F:$F,$C40,'4.2 Program Budget 2028-2031'!AA:AA)</f>
        <v>0</v>
      </c>
      <c r="O40" s="846">
        <f>SUMIF('4.2 Program Budget 2028-2031'!$F:$F,$C40,'4.2 Program Budget 2028-2031'!AB:AB)</f>
        <v>0</v>
      </c>
      <c r="P40" s="846">
        <f>SUMIF('4.2 Program Budget 2028-2031'!$F:$F,$C40,'4.2 Program Budget 2028-2031'!AC:AC)</f>
        <v>0</v>
      </c>
      <c r="Q40" s="899">
        <f>SUMIF('4.2 Program Budget 2028-2031'!$F:$F,$C40,'4.2 Program Budget 2028-2031'!AD:AD)</f>
        <v>0</v>
      </c>
    </row>
    <row r="41" spans="2:17" ht="15.6">
      <c r="B41" s="1157"/>
      <c r="C41" s="929" t="s">
        <v>26</v>
      </c>
      <c r="D41" s="846">
        <f>+'7.3 PA PY budget_savings'!AG44</f>
        <v>222</v>
      </c>
      <c r="E41" s="846">
        <f>+'7.3 PA PY budget_savings'!AG45</f>
        <v>0</v>
      </c>
      <c r="F41" s="846">
        <f>+'7.3 PA PY budget_savings'!AG46</f>
        <v>0</v>
      </c>
      <c r="G41" s="846">
        <f>+'7.3 PA PY budget_savings'!AG47</f>
        <v>0</v>
      </c>
      <c r="H41" s="846">
        <f>+'7.3 PA PY budget_savings'!AH44</f>
        <v>0</v>
      </c>
      <c r="I41" s="846">
        <f>+'7.3 PA PY budget_savings'!AI44</f>
        <v>0</v>
      </c>
      <c r="J41" s="846">
        <f>+'7.3 PA PY budget_savings'!AJ44</f>
        <v>0</v>
      </c>
      <c r="K41" s="846">
        <f>+'7.3 PA PY budget_savings'!AK44</f>
        <v>0</v>
      </c>
      <c r="L41" s="846">
        <f>+'7.3 PA PY budget_savings'!AL44</f>
        <v>0</v>
      </c>
      <c r="M41" s="846">
        <f>SUMIF('4.2 Program Budget 2028-2031'!$F:$F,$C41,'4.2 Program Budget 2028-2031'!Z:Z)</f>
        <v>0</v>
      </c>
      <c r="N41" s="846">
        <f>SUMIF('4.2 Program Budget 2028-2031'!$F:$F,$C41,'4.2 Program Budget 2028-2031'!AA:AA)</f>
        <v>0</v>
      </c>
      <c r="O41" s="846">
        <f>SUMIF('4.2 Program Budget 2028-2031'!$F:$F,$C41,'4.2 Program Budget 2028-2031'!AB:AB)</f>
        <v>0</v>
      </c>
      <c r="P41" s="846">
        <f>SUMIF('4.2 Program Budget 2028-2031'!$F:$F,$C41,'4.2 Program Budget 2028-2031'!AC:AC)</f>
        <v>0</v>
      </c>
      <c r="Q41" s="899">
        <f>SUMIF('4.2 Program Budget 2028-2031'!$F:$F,$C41,'4.2 Program Budget 2028-2031'!AD:AD)</f>
        <v>0</v>
      </c>
    </row>
    <row r="42" spans="2:17" ht="15.6">
      <c r="B42" s="1157"/>
      <c r="C42" s="930" t="s">
        <v>28</v>
      </c>
      <c r="D42" s="849">
        <f>+'7.3 PA PY budget_savings'!AG68</f>
        <v>0</v>
      </c>
      <c r="E42" s="841"/>
      <c r="F42" s="841"/>
      <c r="G42" s="841"/>
      <c r="H42" s="841"/>
      <c r="I42" s="841"/>
      <c r="J42" s="844"/>
      <c r="K42" s="841"/>
      <c r="L42" s="841"/>
      <c r="M42" s="841"/>
      <c r="N42" s="841"/>
      <c r="O42" s="841"/>
      <c r="P42" s="841"/>
      <c r="Q42" s="900"/>
    </row>
    <row r="43" spans="2:17" ht="16.2" thickBot="1">
      <c r="B43" s="1157"/>
      <c r="C43" s="931" t="s">
        <v>349</v>
      </c>
      <c r="D43" s="850">
        <f>+'7.3 PA PY budget_savings'!AG61</f>
        <v>0</v>
      </c>
      <c r="E43" s="841"/>
      <c r="F43" s="841"/>
      <c r="G43" s="841"/>
      <c r="H43" s="841"/>
      <c r="I43" s="841"/>
      <c r="J43" s="844"/>
      <c r="K43" s="841"/>
      <c r="L43" s="841"/>
      <c r="M43" s="841"/>
      <c r="N43" s="841"/>
      <c r="O43" s="841"/>
      <c r="P43" s="841"/>
      <c r="Q43" s="900"/>
    </row>
    <row r="44" spans="2:17" ht="16.2" thickBot="1">
      <c r="B44" s="1158"/>
      <c r="C44" s="826" t="s">
        <v>453</v>
      </c>
      <c r="D44" s="847">
        <f>SUBTOTAL(9,D39:D43)</f>
        <v>1538</v>
      </c>
      <c r="E44" s="847">
        <f t="shared" ref="E44:J44" si="14">SUBTOTAL(9,E39:E43)</f>
        <v>0</v>
      </c>
      <c r="F44" s="1027"/>
      <c r="G44" s="1027"/>
      <c r="H44" s="847">
        <f t="shared" si="14"/>
        <v>665</v>
      </c>
      <c r="I44" s="847">
        <f t="shared" si="14"/>
        <v>65000</v>
      </c>
      <c r="J44" s="847">
        <f t="shared" si="14"/>
        <v>1665</v>
      </c>
      <c r="K44" s="847">
        <f t="shared" ref="K44:P44" si="15">SUBTOTAL(9,K39:K43)</f>
        <v>0</v>
      </c>
      <c r="L44" s="847">
        <f t="shared" si="15"/>
        <v>0</v>
      </c>
      <c r="M44" s="847">
        <f t="shared" si="15"/>
        <v>650</v>
      </c>
      <c r="N44" s="847">
        <f t="shared" si="15"/>
        <v>650</v>
      </c>
      <c r="O44" s="847">
        <f t="shared" si="15"/>
        <v>0</v>
      </c>
      <c r="P44" s="847">
        <f t="shared" si="15"/>
        <v>0</v>
      </c>
      <c r="Q44" s="901">
        <f t="shared" ref="Q44" si="16">SUBTOTAL(9,Q39:Q43)</f>
        <v>0</v>
      </c>
    </row>
    <row r="45" spans="2:17" ht="15.6">
      <c r="B45" s="1159">
        <v>2030</v>
      </c>
      <c r="C45" s="929" t="s">
        <v>18</v>
      </c>
      <c r="D45" s="846">
        <f>+'7.3 PA PY budget_savings'!AM16</f>
        <v>1205</v>
      </c>
      <c r="E45" s="846">
        <f>+'7.3 PA PY budget_savings'!AM17</f>
        <v>0</v>
      </c>
      <c r="F45" s="846">
        <f>+'7.3 PA PY budget_savings'!AM18</f>
        <v>0</v>
      </c>
      <c r="G45" s="846">
        <f>+'7.3 PA PY budget_savings'!AM19</f>
        <v>0</v>
      </c>
      <c r="H45" s="846">
        <f>+'7.3 PA PY budget_savings'!AN16</f>
        <v>665</v>
      </c>
      <c r="I45" s="846">
        <f>+'7.3 PA PY budget_savings'!AO16</f>
        <v>65000</v>
      </c>
      <c r="J45" s="846">
        <f>+'7.3 PA PY budget_savings'!AP16</f>
        <v>1665</v>
      </c>
      <c r="K45" s="846">
        <f>+'7.3 PA PY budget_savings'!AQ16</f>
        <v>0</v>
      </c>
      <c r="L45" s="846">
        <f>+'7.3 PA PY budget_savings'!AR16</f>
        <v>0</v>
      </c>
      <c r="M45" s="846">
        <f>SUMIF('4.2 Program Budget 2028-2031'!$F:$F,$C45,'4.2 Program Budget 2028-2031'!AK:AK)</f>
        <v>650</v>
      </c>
      <c r="N45" s="846">
        <f>SUMIF('4.2 Program Budget 2028-2031'!$F:$F,$C45,'4.2 Program Budget 2028-2031'!AL:AL)</f>
        <v>650</v>
      </c>
      <c r="O45" s="846">
        <f>SUMIF('4.2 Program Budget 2028-2031'!$F:$F,$C45,'4.2 Program Budget 2028-2031'!AM:AM)</f>
        <v>0</v>
      </c>
      <c r="P45" s="846">
        <f>SUMIF('4.2 Program Budget 2028-2031'!$F:$F,$C45,'4.2 Program Budget 2028-2031'!AN:AN)</f>
        <v>0</v>
      </c>
      <c r="Q45" s="899">
        <f>SUMIF('4.2 Program Budget 2028-2031'!$F:$F,$C45,'4.2 Program Budget 2028-2031'!AO:AO)</f>
        <v>0</v>
      </c>
    </row>
    <row r="46" spans="2:17" ht="15.6">
      <c r="B46" s="1157"/>
      <c r="C46" s="929" t="s">
        <v>23</v>
      </c>
      <c r="D46" s="846">
        <f>+'7.3 PA PY budget_savings'!AM30</f>
        <v>333</v>
      </c>
      <c r="E46" s="846">
        <f>+'7.3 PA PY budget_savings'!AM31</f>
        <v>0</v>
      </c>
      <c r="F46" s="846">
        <f>+'7.3 PA PY budget_savings'!AM32</f>
        <v>0</v>
      </c>
      <c r="G46" s="846">
        <f>+'7.3 PA PY budget_savings'!AM33</f>
        <v>0</v>
      </c>
      <c r="H46" s="846">
        <f>+'7.3 PA PY budget_savings'!AN30</f>
        <v>0</v>
      </c>
      <c r="I46" s="846">
        <f>+'7.3 PA PY budget_savings'!AO30</f>
        <v>0</v>
      </c>
      <c r="J46" s="846">
        <f>+'7.3 PA PY budget_savings'!AP30</f>
        <v>0</v>
      </c>
      <c r="K46" s="846">
        <f>+'7.3 PA PY budget_savings'!AQ30</f>
        <v>0</v>
      </c>
      <c r="L46" s="846">
        <f>+'7.3 PA PY budget_savings'!AR30</f>
        <v>0</v>
      </c>
      <c r="M46" s="846">
        <f>SUMIF('4.2 Program Budget 2028-2031'!$F:$F,$C46,'4.2 Program Budget 2028-2031'!AK:AK)</f>
        <v>0</v>
      </c>
      <c r="N46" s="846">
        <f>SUMIF('4.2 Program Budget 2028-2031'!$F:$F,$C46,'4.2 Program Budget 2028-2031'!AL:AL)</f>
        <v>0</v>
      </c>
      <c r="O46" s="846">
        <f>SUMIF('4.2 Program Budget 2028-2031'!$F:$F,$C46,'4.2 Program Budget 2028-2031'!AM:AM)</f>
        <v>0</v>
      </c>
      <c r="P46" s="846">
        <f>SUMIF('4.2 Program Budget 2028-2031'!$F:$F,$C46,'4.2 Program Budget 2028-2031'!AN:AN)</f>
        <v>0</v>
      </c>
      <c r="Q46" s="899">
        <f>SUMIF('4.2 Program Budget 2028-2031'!$F:$F,$C46,'4.2 Program Budget 2028-2031'!AO:AO)</f>
        <v>0</v>
      </c>
    </row>
    <row r="47" spans="2:17" ht="15.6">
      <c r="B47" s="1157"/>
      <c r="C47" s="929" t="s">
        <v>26</v>
      </c>
      <c r="D47" s="846">
        <f>+'7.3 PA PY budget_savings'!AM44</f>
        <v>333</v>
      </c>
      <c r="E47" s="846">
        <f>+'7.3 PA PY budget_savings'!AM45</f>
        <v>0</v>
      </c>
      <c r="F47" s="846">
        <f>+'7.3 PA PY budget_savings'!AM46</f>
        <v>0</v>
      </c>
      <c r="G47" s="846">
        <f>+'7.3 PA PY budget_savings'!AM47</f>
        <v>0</v>
      </c>
      <c r="H47" s="846">
        <f>+'7.3 PA PY budget_savings'!AN44</f>
        <v>0</v>
      </c>
      <c r="I47" s="846">
        <f>+'7.3 PA PY budget_savings'!AO44</f>
        <v>0</v>
      </c>
      <c r="J47" s="846">
        <f>+'7.3 PA PY budget_savings'!AP44</f>
        <v>0</v>
      </c>
      <c r="K47" s="846">
        <f>+'7.3 PA PY budget_savings'!AQ44</f>
        <v>0</v>
      </c>
      <c r="L47" s="846">
        <f>+'7.3 PA PY budget_savings'!AR44</f>
        <v>0</v>
      </c>
      <c r="M47" s="846">
        <f>SUMIF('4.2 Program Budget 2028-2031'!$F:$F,$C47,'4.2 Program Budget 2028-2031'!AK:AK)</f>
        <v>0</v>
      </c>
      <c r="N47" s="846">
        <f>SUMIF('4.2 Program Budget 2028-2031'!$F:$F,$C47,'4.2 Program Budget 2028-2031'!AL:AL)</f>
        <v>0</v>
      </c>
      <c r="O47" s="846">
        <f>SUMIF('4.2 Program Budget 2028-2031'!$F:$F,$C47,'4.2 Program Budget 2028-2031'!AM:AM)</f>
        <v>0</v>
      </c>
      <c r="P47" s="846">
        <f>SUMIF('4.2 Program Budget 2028-2031'!$F:$F,$C47,'4.2 Program Budget 2028-2031'!AN:AN)</f>
        <v>0</v>
      </c>
      <c r="Q47" s="899">
        <f>SUMIF('4.2 Program Budget 2028-2031'!$F:$F,$C47,'4.2 Program Budget 2028-2031'!AO:AO)</f>
        <v>0</v>
      </c>
    </row>
    <row r="48" spans="2:17" ht="15.6">
      <c r="B48" s="1157"/>
      <c r="C48" s="930" t="s">
        <v>28</v>
      </c>
      <c r="D48" s="849">
        <f>+'7.3 PA PY budget_savings'!AM68</f>
        <v>0</v>
      </c>
      <c r="E48" s="841"/>
      <c r="F48" s="841"/>
      <c r="G48" s="841"/>
      <c r="H48" s="841"/>
      <c r="I48" s="841"/>
      <c r="J48" s="844"/>
      <c r="K48" s="841"/>
      <c r="L48" s="841"/>
      <c r="M48" s="841"/>
      <c r="N48" s="841"/>
      <c r="O48" s="841"/>
      <c r="P48" s="841"/>
      <c r="Q48" s="900"/>
    </row>
    <row r="49" spans="2:17" ht="16.2" thickBot="1">
      <c r="B49" s="1157"/>
      <c r="C49" s="931" t="s">
        <v>349</v>
      </c>
      <c r="D49" s="850">
        <f>+'7.3 PA PY budget_savings'!AM61</f>
        <v>0</v>
      </c>
      <c r="E49" s="841"/>
      <c r="F49" s="841"/>
      <c r="G49" s="841"/>
      <c r="H49" s="841"/>
      <c r="I49" s="841"/>
      <c r="J49" s="844"/>
      <c r="K49" s="841"/>
      <c r="L49" s="841"/>
      <c r="M49" s="841"/>
      <c r="N49" s="841"/>
      <c r="O49" s="841"/>
      <c r="P49" s="841"/>
      <c r="Q49" s="900"/>
    </row>
    <row r="50" spans="2:17" ht="16.2" thickBot="1">
      <c r="B50" s="1158"/>
      <c r="C50" s="826" t="s">
        <v>453</v>
      </c>
      <c r="D50" s="847">
        <f>SUBTOTAL(9,D45:D49)</f>
        <v>1871</v>
      </c>
      <c r="E50" s="847">
        <f t="shared" ref="E50:J50" si="17">SUBTOTAL(9,E45:E49)</f>
        <v>0</v>
      </c>
      <c r="F50" s="1027"/>
      <c r="G50" s="1027"/>
      <c r="H50" s="847">
        <f t="shared" si="17"/>
        <v>665</v>
      </c>
      <c r="I50" s="847">
        <f t="shared" si="17"/>
        <v>65000</v>
      </c>
      <c r="J50" s="847">
        <f t="shared" si="17"/>
        <v>1665</v>
      </c>
      <c r="K50" s="847">
        <f t="shared" ref="K50:Q50" si="18">SUBTOTAL(9,K45:K49)</f>
        <v>0</v>
      </c>
      <c r="L50" s="847">
        <f t="shared" si="18"/>
        <v>0</v>
      </c>
      <c r="M50" s="847">
        <f t="shared" si="18"/>
        <v>650</v>
      </c>
      <c r="N50" s="847">
        <f t="shared" si="18"/>
        <v>650</v>
      </c>
      <c r="O50" s="847">
        <f t="shared" si="18"/>
        <v>0</v>
      </c>
      <c r="P50" s="847">
        <f t="shared" si="18"/>
        <v>0</v>
      </c>
      <c r="Q50" s="847">
        <f t="shared" si="18"/>
        <v>0</v>
      </c>
    </row>
    <row r="51" spans="2:17" ht="15.6">
      <c r="B51" s="1159">
        <v>2031</v>
      </c>
      <c r="C51" s="929" t="s">
        <v>18</v>
      </c>
      <c r="D51" s="846">
        <f>+'7.3 PA PY budget_savings'!AS16</f>
        <v>7316</v>
      </c>
      <c r="E51" s="846">
        <f>+'7.3 PA PY budget_savings'!AS17</f>
        <v>0</v>
      </c>
      <c r="F51" s="846">
        <f>+'7.3 PA PY budget_savings'!AS18</f>
        <v>0</v>
      </c>
      <c r="G51" s="846">
        <f>+'7.3 PA PY budget_savings'!AS19</f>
        <v>0</v>
      </c>
      <c r="H51" s="846">
        <f>+'7.3 PA PY budget_savings'!AT16</f>
        <v>665</v>
      </c>
      <c r="I51" s="846">
        <f>+'7.3 PA PY budget_savings'!AU16</f>
        <v>65000</v>
      </c>
      <c r="J51" s="846">
        <f>+'7.3 PA PY budget_savings'!AV16</f>
        <v>1665</v>
      </c>
      <c r="K51" s="846">
        <f>+'7.3 PA PY budget_savings'!AW16</f>
        <v>0</v>
      </c>
      <c r="L51" s="846">
        <f>+'7.3 PA PY budget_savings'!AX16</f>
        <v>0</v>
      </c>
      <c r="M51" s="846">
        <f>SUMIF('4.2 Program Budget 2028-2031'!$F:$F,$C51,'4.2 Program Budget 2028-2031'!AV:AV)</f>
        <v>650</v>
      </c>
      <c r="N51" s="846">
        <f>SUMIF('4.2 Program Budget 2028-2031'!$F:$F,$C51,'4.2 Program Budget 2028-2031'!AW:AW)</f>
        <v>650</v>
      </c>
      <c r="O51" s="846">
        <f>SUMIF('4.2 Program Budget 2028-2031'!$F:$F,$C51,'4.2 Program Budget 2028-2031'!AX:AX)</f>
        <v>0</v>
      </c>
      <c r="P51" s="846">
        <f>SUMIF('4.2 Program Budget 2028-2031'!$F:$F,$C51,'4.2 Program Budget 2028-2031'!AY:AY)</f>
        <v>0</v>
      </c>
      <c r="Q51" s="899">
        <f>SUMIF('4.2 Program Budget 2028-2031'!$F:$F,$C51,'4.2 Program Budget 2028-2031'!AZ:AZ)</f>
        <v>0</v>
      </c>
    </row>
    <row r="52" spans="2:17" ht="15.6">
      <c r="B52" s="1157"/>
      <c r="C52" s="929" t="s">
        <v>23</v>
      </c>
      <c r="D52" s="846">
        <f>+'7.3 PA PY budget_savings'!AS30</f>
        <v>444</v>
      </c>
      <c r="E52" s="846">
        <f>+'7.3 PA PY budget_savings'!AS31</f>
        <v>0</v>
      </c>
      <c r="F52" s="846">
        <f>+'7.3 PA PY budget_savings'!AS32</f>
        <v>0</v>
      </c>
      <c r="G52" s="846">
        <f>+'7.3 PA PY budget_savings'!AS33</f>
        <v>0</v>
      </c>
      <c r="H52" s="846">
        <f>+'7.3 PA PY budget_savings'!AT30</f>
        <v>0</v>
      </c>
      <c r="I52" s="846">
        <f>+'7.3 PA PY budget_savings'!AU30</f>
        <v>0</v>
      </c>
      <c r="J52" s="846">
        <f>+'7.3 PA PY budget_savings'!AV30</f>
        <v>0</v>
      </c>
      <c r="K52" s="846">
        <f>+'7.3 PA PY budget_savings'!AW30</f>
        <v>0</v>
      </c>
      <c r="L52" s="846">
        <f>+'7.3 PA PY budget_savings'!AX30</f>
        <v>0</v>
      </c>
      <c r="M52" s="846">
        <f>SUMIF('4.2 Program Budget 2028-2031'!$F:$F,$C52,'4.2 Program Budget 2028-2031'!AV:AV)</f>
        <v>0</v>
      </c>
      <c r="N52" s="846">
        <f>SUMIF('4.2 Program Budget 2028-2031'!$F:$F,$C52,'4.2 Program Budget 2028-2031'!AW:AW)</f>
        <v>0</v>
      </c>
      <c r="O52" s="846">
        <f>SUMIF('4.2 Program Budget 2028-2031'!$F:$F,$C52,'4.2 Program Budget 2028-2031'!AX:AX)</f>
        <v>0</v>
      </c>
      <c r="P52" s="846">
        <f>SUMIF('4.2 Program Budget 2028-2031'!$F:$F,$C52,'4.2 Program Budget 2028-2031'!AY:AY)</f>
        <v>0</v>
      </c>
      <c r="Q52" s="899">
        <f>SUMIF('4.2 Program Budget 2028-2031'!$F:$F,$C52,'4.2 Program Budget 2028-2031'!AZ:AZ)</f>
        <v>0</v>
      </c>
    </row>
    <row r="53" spans="2:17" ht="15.6">
      <c r="B53" s="1157"/>
      <c r="C53" s="929" t="s">
        <v>26</v>
      </c>
      <c r="D53" s="846">
        <f>+'7.3 PA PY budget_savings'!AS44</f>
        <v>444</v>
      </c>
      <c r="E53" s="846">
        <f>+'7.3 PA PY budget_savings'!AS45</f>
        <v>0</v>
      </c>
      <c r="F53" s="846">
        <f>+'7.3 PA PY budget_savings'!AS46</f>
        <v>0</v>
      </c>
      <c r="G53" s="846">
        <f>+'7.3 PA PY budget_savings'!AS47</f>
        <v>0</v>
      </c>
      <c r="H53" s="846">
        <f>+'7.3 PA PY budget_savings'!AT44</f>
        <v>0</v>
      </c>
      <c r="I53" s="846">
        <f>+'7.3 PA PY budget_savings'!AU44</f>
        <v>0</v>
      </c>
      <c r="J53" s="846">
        <f>+'7.3 PA PY budget_savings'!AV44</f>
        <v>0</v>
      </c>
      <c r="K53" s="846">
        <f>+'7.3 PA PY budget_savings'!AW44</f>
        <v>0</v>
      </c>
      <c r="L53" s="846">
        <f>+'7.3 PA PY budget_savings'!AX44</f>
        <v>0</v>
      </c>
      <c r="M53" s="846">
        <f>SUMIF('4.2 Program Budget 2028-2031'!$F:$F,$C53,'4.2 Program Budget 2028-2031'!AV:AV)</f>
        <v>0</v>
      </c>
      <c r="N53" s="846">
        <f>SUMIF('4.2 Program Budget 2028-2031'!$F:$F,$C53,'4.2 Program Budget 2028-2031'!AW:AW)</f>
        <v>0</v>
      </c>
      <c r="O53" s="846">
        <f>SUMIF('4.2 Program Budget 2028-2031'!$F:$F,$C53,'4.2 Program Budget 2028-2031'!AX:AX)</f>
        <v>0</v>
      </c>
      <c r="P53" s="846">
        <f>SUMIF('4.2 Program Budget 2028-2031'!$F:$F,$C53,'4.2 Program Budget 2028-2031'!AY:AY)</f>
        <v>0</v>
      </c>
      <c r="Q53" s="899">
        <f>SUMIF('4.2 Program Budget 2028-2031'!$F:$F,$C53,'4.2 Program Budget 2028-2031'!AZ:AZ)</f>
        <v>0</v>
      </c>
    </row>
    <row r="54" spans="2:17" ht="15.6">
      <c r="B54" s="1157"/>
      <c r="C54" s="930" t="s">
        <v>28</v>
      </c>
      <c r="D54" s="849">
        <f>+'7.3 PA PY budget_savings'!AS68</f>
        <v>0</v>
      </c>
      <c r="E54" s="841"/>
      <c r="F54" s="841"/>
      <c r="G54" s="841"/>
      <c r="H54" s="841"/>
      <c r="I54" s="841"/>
      <c r="J54" s="844"/>
      <c r="K54" s="841"/>
      <c r="L54" s="841"/>
      <c r="M54" s="841"/>
      <c r="N54" s="841"/>
      <c r="O54" s="841"/>
      <c r="P54" s="841"/>
      <c r="Q54" s="900"/>
    </row>
    <row r="55" spans="2:17" ht="16.2" thickBot="1">
      <c r="B55" s="1157"/>
      <c r="C55" s="931" t="s">
        <v>349</v>
      </c>
      <c r="D55" s="850">
        <f>+'7.3 PA PY budget_savings'!AS61</f>
        <v>0</v>
      </c>
      <c r="E55" s="841"/>
      <c r="F55" s="841"/>
      <c r="G55" s="841"/>
      <c r="H55" s="841"/>
      <c r="I55" s="841"/>
      <c r="J55" s="844"/>
      <c r="K55" s="841"/>
      <c r="L55" s="841"/>
      <c r="M55" s="841"/>
      <c r="N55" s="841"/>
      <c r="O55" s="841"/>
      <c r="P55" s="841"/>
      <c r="Q55" s="900"/>
    </row>
    <row r="56" spans="2:17" ht="16.2" thickBot="1">
      <c r="B56" s="1160"/>
      <c r="C56" s="826" t="s">
        <v>453</v>
      </c>
      <c r="D56" s="847">
        <f>SUBTOTAL(9,D51:D55)</f>
        <v>8204</v>
      </c>
      <c r="E56" s="847">
        <f t="shared" ref="E56:J56" si="19">SUBTOTAL(9,E51:E55)</f>
        <v>0</v>
      </c>
      <c r="F56" s="1027"/>
      <c r="G56" s="1027"/>
      <c r="H56" s="847">
        <f t="shared" si="19"/>
        <v>665</v>
      </c>
      <c r="I56" s="847">
        <f t="shared" si="19"/>
        <v>65000</v>
      </c>
      <c r="J56" s="847">
        <f t="shared" si="19"/>
        <v>1665</v>
      </c>
      <c r="K56" s="847">
        <f t="shared" ref="K56:L56" si="20">SUBTOTAL(9,K51:K55)</f>
        <v>0</v>
      </c>
      <c r="L56" s="847">
        <f t="shared" si="20"/>
        <v>0</v>
      </c>
      <c r="M56" s="847">
        <f t="shared" ref="M56:P56" si="21">SUBTOTAL(9,M51:M55)</f>
        <v>650</v>
      </c>
      <c r="N56" s="847">
        <f t="shared" si="21"/>
        <v>650</v>
      </c>
      <c r="O56" s="847">
        <f t="shared" si="21"/>
        <v>0</v>
      </c>
      <c r="P56" s="847">
        <f t="shared" si="21"/>
        <v>0</v>
      </c>
      <c r="Q56" s="901">
        <f t="shared" ref="Q56" si="22">SUBTOTAL(9,Q51:Q55)</f>
        <v>0</v>
      </c>
    </row>
    <row r="57" spans="2:17" ht="15" thickBot="1">
      <c r="B57" s="797" t="s">
        <v>454</v>
      </c>
      <c r="C57" s="827"/>
      <c r="D57" s="848">
        <f>SUBTOTAL(9,D9:D56)</f>
        <v>47819</v>
      </c>
      <c r="E57" s="848">
        <f>SUBTOTAL(9,E9:E56)</f>
        <v>0</v>
      </c>
      <c r="F57" s="1028"/>
      <c r="G57" s="1028"/>
      <c r="H57" s="848">
        <f t="shared" ref="H57:P57" si="23">SUBTOTAL(9,H9:H56)</f>
        <v>5300</v>
      </c>
      <c r="I57" s="848">
        <f t="shared" si="23"/>
        <v>480000</v>
      </c>
      <c r="J57" s="848">
        <f t="shared" si="23"/>
        <v>12210</v>
      </c>
      <c r="K57" s="848">
        <f t="shared" si="23"/>
        <v>0</v>
      </c>
      <c r="L57" s="848">
        <f t="shared" si="23"/>
        <v>0</v>
      </c>
      <c r="M57" s="848">
        <f t="shared" si="23"/>
        <v>5200</v>
      </c>
      <c r="N57" s="848">
        <f t="shared" si="23"/>
        <v>5200</v>
      </c>
      <c r="O57" s="848">
        <f t="shared" si="23"/>
        <v>0</v>
      </c>
      <c r="P57" s="848">
        <f t="shared" si="23"/>
        <v>0</v>
      </c>
      <c r="Q57" s="902">
        <f t="shared" ref="Q57" si="24">SUBTOTAL(9,Q9:Q56)</f>
        <v>0</v>
      </c>
    </row>
    <row r="59" spans="2:17" ht="15.6" customHeight="1">
      <c r="B59" s="1153" t="s">
        <v>1777</v>
      </c>
      <c r="C59" s="930" t="s">
        <v>18</v>
      </c>
      <c r="D59" s="1023">
        <f>D9+D15+D21+D27</f>
        <v>6112</v>
      </c>
      <c r="E59" s="1023">
        <f t="shared" ref="E59:Q59" si="25">E9+E15+E21+E27</f>
        <v>0</v>
      </c>
      <c r="F59" s="1025"/>
      <c r="G59" s="1025"/>
      <c r="H59" s="1023">
        <f t="shared" si="25"/>
        <v>820</v>
      </c>
      <c r="I59" s="1023">
        <f t="shared" si="25"/>
        <v>52000</v>
      </c>
      <c r="J59" s="1023">
        <f t="shared" si="25"/>
        <v>2442</v>
      </c>
      <c r="K59" s="1023">
        <f t="shared" si="25"/>
        <v>0</v>
      </c>
      <c r="L59" s="1023">
        <f t="shared" si="25"/>
        <v>0</v>
      </c>
      <c r="M59" s="1023">
        <f t="shared" si="25"/>
        <v>800</v>
      </c>
      <c r="N59" s="1023">
        <f t="shared" si="25"/>
        <v>800</v>
      </c>
      <c r="O59" s="1023">
        <f t="shared" si="25"/>
        <v>0</v>
      </c>
      <c r="P59" s="1023">
        <f t="shared" si="25"/>
        <v>0</v>
      </c>
      <c r="Q59" s="1023">
        <f t="shared" si="25"/>
        <v>0</v>
      </c>
    </row>
    <row r="60" spans="2:17">
      <c r="B60" s="1153"/>
      <c r="C60" s="930" t="s">
        <v>23</v>
      </c>
      <c r="D60" s="1023">
        <f>D10+D16+D22+D28</f>
        <v>21712</v>
      </c>
      <c r="E60" s="1023">
        <f t="shared" ref="E60:Q60" si="26">E10+E16+E22+E28</f>
        <v>0</v>
      </c>
      <c r="F60" s="1025"/>
      <c r="G60" s="1025"/>
      <c r="H60" s="1023">
        <f t="shared" si="26"/>
        <v>1420</v>
      </c>
      <c r="I60" s="1023">
        <f t="shared" si="26"/>
        <v>162000</v>
      </c>
      <c r="J60" s="1023">
        <f t="shared" si="26"/>
        <v>2442</v>
      </c>
      <c r="K60" s="1023">
        <f t="shared" si="26"/>
        <v>0</v>
      </c>
      <c r="L60" s="1023">
        <f t="shared" si="26"/>
        <v>0</v>
      </c>
      <c r="M60" s="1023">
        <f t="shared" si="26"/>
        <v>1400</v>
      </c>
      <c r="N60" s="1023">
        <f t="shared" si="26"/>
        <v>1400</v>
      </c>
      <c r="O60" s="1023">
        <f t="shared" si="26"/>
        <v>0</v>
      </c>
      <c r="P60" s="1023">
        <f t="shared" si="26"/>
        <v>0</v>
      </c>
      <c r="Q60" s="1023">
        <f t="shared" si="26"/>
        <v>0</v>
      </c>
    </row>
    <row r="61" spans="2:17">
      <c r="B61" s="1153"/>
      <c r="C61" s="930" t="s">
        <v>26</v>
      </c>
      <c r="D61" s="1023">
        <f t="shared" ref="D61:Q62" si="27">D11+D17+D23+D29</f>
        <v>4026</v>
      </c>
      <c r="E61" s="1023">
        <f t="shared" si="27"/>
        <v>0</v>
      </c>
      <c r="F61" s="1025"/>
      <c r="G61" s="1025"/>
      <c r="H61" s="1023">
        <f t="shared" si="27"/>
        <v>410</v>
      </c>
      <c r="I61" s="1023">
        <f t="shared" si="27"/>
        <v>26000</v>
      </c>
      <c r="J61" s="1023">
        <f t="shared" si="27"/>
        <v>1221</v>
      </c>
      <c r="K61" s="1023">
        <f t="shared" si="27"/>
        <v>0</v>
      </c>
      <c r="L61" s="1023">
        <f t="shared" si="27"/>
        <v>0</v>
      </c>
      <c r="M61" s="1023">
        <f t="shared" si="27"/>
        <v>400</v>
      </c>
      <c r="N61" s="1023">
        <f t="shared" si="27"/>
        <v>400</v>
      </c>
      <c r="O61" s="1023">
        <f t="shared" si="27"/>
        <v>0</v>
      </c>
      <c r="P61" s="1023">
        <f t="shared" si="27"/>
        <v>0</v>
      </c>
      <c r="Q61" s="1023">
        <f t="shared" si="27"/>
        <v>0</v>
      </c>
    </row>
    <row r="62" spans="2:17">
      <c r="B62" s="1153"/>
      <c r="C62" s="930" t="s">
        <v>28</v>
      </c>
      <c r="D62" s="1023">
        <f t="shared" si="27"/>
        <v>1849</v>
      </c>
      <c r="E62" s="1024">
        <f t="shared" si="27"/>
        <v>0</v>
      </c>
      <c r="F62" s="1024"/>
      <c r="G62" s="1024"/>
      <c r="H62" s="1024">
        <f t="shared" si="27"/>
        <v>0</v>
      </c>
      <c r="I62" s="1024">
        <f t="shared" si="27"/>
        <v>0</v>
      </c>
      <c r="J62" s="1024">
        <f t="shared" si="27"/>
        <v>0</v>
      </c>
      <c r="K62" s="1024">
        <f t="shared" si="27"/>
        <v>0</v>
      </c>
      <c r="L62" s="1024">
        <f t="shared" si="27"/>
        <v>0</v>
      </c>
      <c r="M62" s="1024">
        <f t="shared" si="27"/>
        <v>0</v>
      </c>
      <c r="N62" s="1024">
        <f t="shared" si="27"/>
        <v>0</v>
      </c>
      <c r="O62" s="1024">
        <f t="shared" si="27"/>
        <v>0</v>
      </c>
      <c r="P62" s="1024">
        <f t="shared" si="27"/>
        <v>0</v>
      </c>
      <c r="Q62" s="1024">
        <f t="shared" si="27"/>
        <v>0</v>
      </c>
    </row>
    <row r="63" spans="2:17">
      <c r="B63" s="1153"/>
      <c r="C63" s="930" t="s">
        <v>349</v>
      </c>
      <c r="D63" s="1023">
        <f>D13+D19+D25+D31</f>
        <v>19</v>
      </c>
      <c r="E63" s="1024">
        <f t="shared" ref="E63:Q63" si="28">E13+E19+E25+E31</f>
        <v>0</v>
      </c>
      <c r="F63" s="1024"/>
      <c r="G63" s="1024"/>
      <c r="H63" s="1024">
        <f t="shared" si="28"/>
        <v>0</v>
      </c>
      <c r="I63" s="1024">
        <f t="shared" si="28"/>
        <v>0</v>
      </c>
      <c r="J63" s="1024">
        <f t="shared" si="28"/>
        <v>0</v>
      </c>
      <c r="K63" s="1024">
        <f t="shared" si="28"/>
        <v>0</v>
      </c>
      <c r="L63" s="1024">
        <f t="shared" si="28"/>
        <v>0</v>
      </c>
      <c r="M63" s="1024">
        <f t="shared" si="28"/>
        <v>0</v>
      </c>
      <c r="N63" s="1024">
        <f t="shared" si="28"/>
        <v>0</v>
      </c>
      <c r="O63" s="1024">
        <f t="shared" si="28"/>
        <v>0</v>
      </c>
      <c r="P63" s="1024">
        <f t="shared" si="28"/>
        <v>0</v>
      </c>
      <c r="Q63" s="1024">
        <f t="shared" si="28"/>
        <v>0</v>
      </c>
    </row>
    <row r="64" spans="2:17">
      <c r="B64" s="1153"/>
      <c r="C64" s="1021" t="s">
        <v>453</v>
      </c>
      <c r="D64" s="1022">
        <f>SUBTOTAL(9,D9:D32)</f>
        <v>33718</v>
      </c>
      <c r="E64" s="1022">
        <f>SUBTOTAL(9,E9:E32)</f>
        <v>0</v>
      </c>
      <c r="F64" s="1026"/>
      <c r="G64" s="1026"/>
      <c r="H64" s="1022">
        <f t="shared" ref="H64:Q64" si="29">SUBTOTAL(9,H9:H32)</f>
        <v>2650</v>
      </c>
      <c r="I64" s="1022">
        <f t="shared" si="29"/>
        <v>240000</v>
      </c>
      <c r="J64" s="1022">
        <f t="shared" si="29"/>
        <v>6105</v>
      </c>
      <c r="K64" s="1022">
        <f t="shared" si="29"/>
        <v>0</v>
      </c>
      <c r="L64" s="1022">
        <f t="shared" si="29"/>
        <v>0</v>
      </c>
      <c r="M64" s="1022">
        <f t="shared" si="29"/>
        <v>2600</v>
      </c>
      <c r="N64" s="1022">
        <f t="shared" si="29"/>
        <v>2600</v>
      </c>
      <c r="O64" s="1022">
        <f t="shared" si="29"/>
        <v>0</v>
      </c>
      <c r="P64" s="1022">
        <f t="shared" si="29"/>
        <v>0</v>
      </c>
      <c r="Q64" s="1022">
        <f t="shared" si="29"/>
        <v>0</v>
      </c>
    </row>
    <row r="65" spans="4:17">
      <c r="D65" s="1017" t="str">
        <f t="shared" ref="D65:Q65" si="30">IF(D64=(D14+D20+D26+D32),"QC ok","BAD")</f>
        <v>QC ok</v>
      </c>
      <c r="E65" s="1017" t="str">
        <f t="shared" si="30"/>
        <v>QC ok</v>
      </c>
      <c r="F65" s="1017" t="str">
        <f t="shared" si="30"/>
        <v>QC ok</v>
      </c>
      <c r="G65" s="1017" t="str">
        <f t="shared" si="30"/>
        <v>QC ok</v>
      </c>
      <c r="H65" s="1017" t="str">
        <f t="shared" si="30"/>
        <v>QC ok</v>
      </c>
      <c r="I65" s="1017" t="str">
        <f t="shared" si="30"/>
        <v>QC ok</v>
      </c>
      <c r="J65" s="1017" t="str">
        <f t="shared" si="30"/>
        <v>QC ok</v>
      </c>
      <c r="K65" s="1017" t="str">
        <f t="shared" si="30"/>
        <v>QC ok</v>
      </c>
      <c r="L65" s="1017" t="str">
        <f t="shared" si="30"/>
        <v>QC ok</v>
      </c>
      <c r="M65" s="1017" t="str">
        <f t="shared" si="30"/>
        <v>QC ok</v>
      </c>
      <c r="N65" s="1017" t="str">
        <f t="shared" si="30"/>
        <v>QC ok</v>
      </c>
      <c r="O65" s="1017" t="str">
        <f t="shared" si="30"/>
        <v>QC ok</v>
      </c>
      <c r="P65" s="1017" t="str">
        <f t="shared" si="30"/>
        <v>QC ok</v>
      </c>
      <c r="Q65" s="1017" t="str">
        <f t="shared" si="30"/>
        <v>QC ok</v>
      </c>
    </row>
  </sheetData>
  <mergeCells count="11">
    <mergeCell ref="B59:B64"/>
    <mergeCell ref="B5:J5"/>
    <mergeCell ref="B6:J6"/>
    <mergeCell ref="B9:B14"/>
    <mergeCell ref="B51:B56"/>
    <mergeCell ref="B45:B50"/>
    <mergeCell ref="B39:B44"/>
    <mergeCell ref="B33:B38"/>
    <mergeCell ref="B27:B32"/>
    <mergeCell ref="B21:B26"/>
    <mergeCell ref="B15:B20"/>
  </mergeCells>
  <phoneticPr fontId="207"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78-8E48-414C-9B7A-049AC86E5E9A}">
  <dimension ref="A1:AN119"/>
  <sheetViews>
    <sheetView showGridLines="0" zoomScale="85" zoomScaleNormal="85" workbookViewId="0">
      <pane xSplit="3" ySplit="8" topLeftCell="D72" activePane="bottomRight" state="frozen"/>
      <selection pane="topRight" activeCell="D1" sqref="D1"/>
      <selection pane="bottomLeft" activeCell="A6" sqref="A6"/>
      <selection pane="bottomRight" activeCell="H47" sqref="H47"/>
    </sheetView>
  </sheetViews>
  <sheetFormatPr defaultColWidth="8.59765625" defaultRowHeight="14.4"/>
  <cols>
    <col min="1" max="1" width="17.09765625" style="778" customWidth="1"/>
    <col min="2" max="2" width="14" style="796" customWidth="1"/>
    <col min="3" max="3" width="19" style="796" customWidth="1"/>
    <col min="4" max="4" width="14.09765625" style="796" customWidth="1"/>
    <col min="5" max="7" width="8.59765625" style="796"/>
    <col min="8" max="17" width="14.09765625" style="796" customWidth="1"/>
    <col min="18" max="16384" width="8.59765625" style="778"/>
  </cols>
  <sheetData>
    <row r="1" spans="1:40" s="209" customFormat="1" ht="15.6">
      <c r="A1" s="29" t="s">
        <v>96</v>
      </c>
      <c r="B1" s="476" t="str">
        <f>PA_NAME</f>
        <v>San Diego Gas &amp; Electric Co</v>
      </c>
      <c r="D1" s="210"/>
      <c r="H1" s="210"/>
      <c r="R1" s="210"/>
      <c r="V1" s="210"/>
      <c r="Z1" s="210"/>
      <c r="AD1" s="210"/>
      <c r="AH1" s="210"/>
      <c r="AL1" s="211"/>
      <c r="AN1" s="212"/>
    </row>
    <row r="2" spans="1:40" s="209" customFormat="1" ht="15.6">
      <c r="A2" s="29" t="s">
        <v>97</v>
      </c>
      <c r="B2" s="476" t="str">
        <f>RPT_YEAR</f>
        <v>2024-2031</v>
      </c>
      <c r="D2" s="210"/>
      <c r="H2" s="210"/>
      <c r="R2" s="210"/>
      <c r="V2" s="210"/>
      <c r="Z2" s="210"/>
      <c r="AD2" s="210"/>
      <c r="AH2" s="210"/>
      <c r="AL2" s="211"/>
      <c r="AN2" s="212"/>
    </row>
    <row r="3" spans="1:40" s="209" customFormat="1" ht="15.6">
      <c r="A3" s="690" t="s">
        <v>455</v>
      </c>
      <c r="B3" s="690"/>
      <c r="C3" s="690"/>
      <c r="D3" s="690"/>
      <c r="H3" s="210"/>
      <c r="R3" s="210"/>
      <c r="V3" s="210"/>
      <c r="Z3" s="210"/>
      <c r="AD3" s="210"/>
      <c r="AH3" s="210"/>
      <c r="AL3" s="211"/>
      <c r="AN3" s="212"/>
    </row>
    <row r="5" spans="1:40">
      <c r="B5" s="1163"/>
      <c r="C5" s="1163"/>
      <c r="D5" s="1163"/>
      <c r="E5" s="1163"/>
      <c r="F5" s="1163"/>
      <c r="G5" s="1163"/>
      <c r="H5" s="1163"/>
      <c r="I5" s="1163"/>
      <c r="J5" s="1163"/>
      <c r="K5" s="917"/>
      <c r="L5" s="917"/>
      <c r="M5" s="917"/>
      <c r="N5" s="917"/>
      <c r="O5" s="917"/>
      <c r="P5" s="917"/>
      <c r="Q5" s="917"/>
    </row>
    <row r="6" spans="1:40">
      <c r="B6" s="1155"/>
      <c r="C6" s="1155"/>
      <c r="D6" s="1155"/>
      <c r="E6" s="1155"/>
      <c r="F6" s="1155"/>
      <c r="G6" s="1155"/>
      <c r="H6" s="1155"/>
      <c r="I6" s="1155"/>
      <c r="J6" s="1155"/>
      <c r="K6" s="916"/>
      <c r="L6" s="916"/>
      <c r="M6" s="916"/>
      <c r="N6" s="916"/>
      <c r="O6" s="916"/>
      <c r="P6" s="916"/>
      <c r="Q6" s="916"/>
    </row>
    <row r="7" spans="1:40" ht="15" thickBot="1">
      <c r="B7" s="916"/>
      <c r="C7" s="916"/>
      <c r="D7" s="916"/>
      <c r="E7" s="916"/>
      <c r="F7" s="916"/>
      <c r="G7" s="916"/>
      <c r="H7" s="916"/>
      <c r="I7" s="916"/>
      <c r="J7" s="916"/>
      <c r="K7" s="916"/>
      <c r="L7" s="916"/>
      <c r="M7" s="916"/>
      <c r="N7" s="916"/>
      <c r="O7" s="916"/>
      <c r="P7" s="916"/>
      <c r="Q7" s="916"/>
    </row>
    <row r="8" spans="1:40" ht="43.8" thickBot="1">
      <c r="B8" s="797"/>
      <c r="C8" s="824" t="s">
        <v>456</v>
      </c>
      <c r="D8" s="798" t="s">
        <v>445</v>
      </c>
      <c r="E8" s="798" t="s">
        <v>446</v>
      </c>
      <c r="F8" s="798" t="s">
        <v>447</v>
      </c>
      <c r="G8" s="798" t="s">
        <v>448</v>
      </c>
      <c r="H8" s="798" t="s">
        <v>449</v>
      </c>
      <c r="I8" s="798" t="s">
        <v>450</v>
      </c>
      <c r="J8" s="798" t="s">
        <v>451</v>
      </c>
      <c r="K8" s="798" t="s">
        <v>452</v>
      </c>
      <c r="L8" s="798" t="s">
        <v>299</v>
      </c>
      <c r="M8" s="798" t="s">
        <v>300</v>
      </c>
      <c r="N8" s="798" t="s">
        <v>301</v>
      </c>
      <c r="O8" s="798" t="s">
        <v>302</v>
      </c>
      <c r="P8" s="798" t="s">
        <v>303</v>
      </c>
      <c r="Q8" s="825" t="s">
        <v>304</v>
      </c>
    </row>
    <row r="9" spans="1:40" ht="15.6">
      <c r="B9" s="1161">
        <v>2024</v>
      </c>
      <c r="C9" s="932" t="s">
        <v>17</v>
      </c>
      <c r="D9" s="846">
        <f>+'7.3 PA PY budget_savings'!C49</f>
        <v>1830</v>
      </c>
      <c r="E9" s="845"/>
      <c r="F9" s="845"/>
      <c r="G9" s="845"/>
      <c r="H9" s="846">
        <f>+'7.3 PA PY budget_savings'!D49</f>
        <v>303</v>
      </c>
      <c r="I9" s="846">
        <f>+'7.3 PA PY budget_savings'!E49</f>
        <v>15000</v>
      </c>
      <c r="J9" s="846">
        <f>+'7.3 PA PY budget_savings'!F49</f>
        <v>666</v>
      </c>
      <c r="K9" s="846">
        <f>+'7.3 PA PY budget_savings'!G49</f>
        <v>0</v>
      </c>
      <c r="L9" s="846">
        <f>+'7.3 PA PY budget_savings'!H49</f>
        <v>0</v>
      </c>
      <c r="M9" s="846">
        <f>SUMIF('4.1 Program Budget - 2024-2027'!$G:$G,$C9,'4.1 Program Budget - 2024-2027'!AB:AB)</f>
        <v>300</v>
      </c>
      <c r="N9" s="846">
        <f>SUMIF('4.1 Program Budget - 2024-2027'!$G:$G,$C9,'4.1 Program Budget - 2024-2027'!AC:AC)</f>
        <v>300</v>
      </c>
      <c r="O9" s="846">
        <f>SUMIF('4.1 Program Budget - 2024-2027'!$G:$G,$C9,'4.1 Program Budget - 2024-2027'!AD:AD)</f>
        <v>0</v>
      </c>
      <c r="P9" s="846">
        <f>SUMIF('4.1 Program Budget - 2024-2027'!$G:$G,$C9,'4.1 Program Budget - 2024-2027'!AE:AE)</f>
        <v>0</v>
      </c>
      <c r="Q9" s="899">
        <f>SUMIF('4.1 Program Budget - 2024-2027'!$G:$G,$C9,'4.1 Program Budget - 2024-2027'!AF:AF)</f>
        <v>0</v>
      </c>
      <c r="R9" s="933"/>
      <c r="S9" s="933"/>
      <c r="T9" s="933"/>
    </row>
    <row r="10" spans="1:40" ht="15.6">
      <c r="B10" s="1162"/>
      <c r="C10" s="934" t="s">
        <v>22</v>
      </c>
      <c r="D10" s="846">
        <f>+'7.3 PA PY budget_savings'!C50</f>
        <v>700</v>
      </c>
      <c r="E10" s="845"/>
      <c r="F10" s="845"/>
      <c r="G10" s="845"/>
      <c r="H10" s="846">
        <f>+'7.3 PA PY budget_savings'!D50</f>
        <v>101</v>
      </c>
      <c r="I10" s="846">
        <f>+'7.3 PA PY budget_savings'!E50</f>
        <v>5000</v>
      </c>
      <c r="J10" s="846">
        <f>+'7.3 PA PY budget_savings'!F50</f>
        <v>222</v>
      </c>
      <c r="K10" s="846">
        <f>+'7.3 PA PY budget_savings'!G50</f>
        <v>0</v>
      </c>
      <c r="L10" s="846">
        <f>+'7.3 PA PY budget_savings'!H50</f>
        <v>0</v>
      </c>
      <c r="M10" s="846">
        <f>SUMIF('4.1 Program Budget - 2024-2027'!$G:$G,$C10,'4.1 Program Budget - 2024-2027'!AB:AB)</f>
        <v>100</v>
      </c>
      <c r="N10" s="846">
        <f>SUMIF('4.1 Program Budget - 2024-2027'!$G:$G,$C10,'4.1 Program Budget - 2024-2027'!AC:AC)</f>
        <v>100</v>
      </c>
      <c r="O10" s="846">
        <f>SUMIF('4.1 Program Budget - 2024-2027'!$G:$G,$C10,'4.1 Program Budget - 2024-2027'!AD:AD)</f>
        <v>0</v>
      </c>
      <c r="P10" s="846">
        <f>SUMIF('4.1 Program Budget - 2024-2027'!$G:$G,$C10,'4.1 Program Budget - 2024-2027'!AE:AE)</f>
        <v>0</v>
      </c>
      <c r="Q10" s="899">
        <f>SUMIF('4.1 Program Budget - 2024-2027'!$G:$G,$C10,'4.1 Program Budget - 2024-2027'!AF:AF)</f>
        <v>0</v>
      </c>
      <c r="R10" s="933"/>
      <c r="S10" s="933"/>
      <c r="T10" s="933"/>
    </row>
    <row r="11" spans="1:40" ht="15.6">
      <c r="B11" s="1162"/>
      <c r="C11" s="934" t="s">
        <v>25</v>
      </c>
      <c r="D11" s="846">
        <f>+'7.3 PA PY budget_savings'!C51</f>
        <v>4500</v>
      </c>
      <c r="E11" s="845"/>
      <c r="F11" s="845"/>
      <c r="G11" s="845"/>
      <c r="H11" s="846">
        <f>+'7.3 PA PY budget_savings'!D51</f>
        <v>251</v>
      </c>
      <c r="I11" s="846">
        <f>+'7.3 PA PY budget_savings'!E51</f>
        <v>25000</v>
      </c>
      <c r="J11" s="846">
        <f>+'7.3 PA PY budget_savings'!F51</f>
        <v>222</v>
      </c>
      <c r="K11" s="846">
        <f>+'7.3 PA PY budget_savings'!G51</f>
        <v>0</v>
      </c>
      <c r="L11" s="846">
        <f>+'7.3 PA PY budget_savings'!H51</f>
        <v>0</v>
      </c>
      <c r="M11" s="846">
        <f>SUMIF('4.1 Program Budget - 2024-2027'!$G:$G,$C11,'4.1 Program Budget - 2024-2027'!AB:AB)</f>
        <v>250</v>
      </c>
      <c r="N11" s="846">
        <f>SUMIF('4.1 Program Budget - 2024-2027'!$G:$G,$C11,'4.1 Program Budget - 2024-2027'!AC:AC)</f>
        <v>250</v>
      </c>
      <c r="O11" s="846">
        <f>SUMIF('4.1 Program Budget - 2024-2027'!$G:$G,$C11,'4.1 Program Budget - 2024-2027'!AD:AD)</f>
        <v>0</v>
      </c>
      <c r="P11" s="846">
        <f>SUMIF('4.1 Program Budget - 2024-2027'!$G:$G,$C11,'4.1 Program Budget - 2024-2027'!AE:AE)</f>
        <v>0</v>
      </c>
      <c r="Q11" s="899">
        <f>SUMIF('4.1 Program Budget - 2024-2027'!$G:$G,$C11,'4.1 Program Budget - 2024-2027'!AF:AF)</f>
        <v>0</v>
      </c>
      <c r="R11" s="933"/>
      <c r="S11" s="933"/>
      <c r="T11" s="933"/>
    </row>
    <row r="12" spans="1:40" ht="15.6">
      <c r="B12" s="1162"/>
      <c r="C12" s="934" t="s">
        <v>27</v>
      </c>
      <c r="D12" s="846">
        <f>+'7.3 PA PY budget_savings'!C52</f>
        <v>0</v>
      </c>
      <c r="E12" s="845"/>
      <c r="F12" s="845"/>
      <c r="G12" s="845"/>
      <c r="H12" s="846">
        <f>+'7.3 PA PY budget_savings'!D52</f>
        <v>0</v>
      </c>
      <c r="I12" s="846">
        <f>+'7.3 PA PY budget_savings'!E52</f>
        <v>0</v>
      </c>
      <c r="J12" s="846">
        <f>+'7.3 PA PY budget_savings'!F52</f>
        <v>0</v>
      </c>
      <c r="K12" s="846">
        <f>+'7.3 PA PY budget_savings'!G52</f>
        <v>0</v>
      </c>
      <c r="L12" s="846">
        <f>+'7.3 PA PY budget_savings'!H52</f>
        <v>0</v>
      </c>
      <c r="M12" s="846">
        <f>SUMIF('4.1 Program Budget - 2024-2027'!$G:$G,$C12,'4.1 Program Budget - 2024-2027'!AB:AB)</f>
        <v>0</v>
      </c>
      <c r="N12" s="846">
        <f>SUMIF('4.1 Program Budget - 2024-2027'!$G:$G,$C12,'4.1 Program Budget - 2024-2027'!AC:AC)</f>
        <v>0</v>
      </c>
      <c r="O12" s="846">
        <f>SUMIF('4.1 Program Budget - 2024-2027'!$G:$G,$C12,'4.1 Program Budget - 2024-2027'!AD:AD)</f>
        <v>0</v>
      </c>
      <c r="P12" s="846">
        <f>SUMIF('4.1 Program Budget - 2024-2027'!$G:$G,$C12,'4.1 Program Budget - 2024-2027'!AE:AE)</f>
        <v>0</v>
      </c>
      <c r="Q12" s="899">
        <f>SUMIF('4.1 Program Budget - 2024-2027'!$G:$G,$C12,'4.1 Program Budget - 2024-2027'!AF:AF)</f>
        <v>0</v>
      </c>
      <c r="R12" s="933"/>
      <c r="S12" s="933"/>
      <c r="T12" s="933"/>
    </row>
    <row r="13" spans="1:40" ht="15.6">
      <c r="B13" s="1162"/>
      <c r="C13" s="934" t="s">
        <v>29</v>
      </c>
      <c r="D13" s="846">
        <f>+'7.3 PA PY budget_savings'!C53</f>
        <v>0</v>
      </c>
      <c r="E13" s="845"/>
      <c r="F13" s="845"/>
      <c r="G13" s="845"/>
      <c r="H13" s="846">
        <f>+'7.3 PA PY budget_savings'!D53</f>
        <v>0</v>
      </c>
      <c r="I13" s="846">
        <f>+'7.3 PA PY budget_savings'!E53</f>
        <v>0</v>
      </c>
      <c r="J13" s="846">
        <f>+'7.3 PA PY budget_savings'!F53</f>
        <v>0</v>
      </c>
      <c r="K13" s="846">
        <f>+'7.3 PA PY budget_savings'!G53</f>
        <v>0</v>
      </c>
      <c r="L13" s="846">
        <f>+'7.3 PA PY budget_savings'!H53</f>
        <v>0</v>
      </c>
      <c r="M13" s="846">
        <f>SUMIF('4.1 Program Budget - 2024-2027'!$G:$G,$C13,'4.1 Program Budget - 2024-2027'!AB:AB)</f>
        <v>0</v>
      </c>
      <c r="N13" s="846">
        <f>SUMIF('4.1 Program Budget - 2024-2027'!$G:$G,$C13,'4.1 Program Budget - 2024-2027'!AC:AC)</f>
        <v>0</v>
      </c>
      <c r="O13" s="846">
        <f>SUMIF('4.1 Program Budget - 2024-2027'!$G:$G,$C13,'4.1 Program Budget - 2024-2027'!AD:AD)</f>
        <v>0</v>
      </c>
      <c r="P13" s="846">
        <f>SUMIF('4.1 Program Budget - 2024-2027'!$G:$G,$C13,'4.1 Program Budget - 2024-2027'!AE:AE)</f>
        <v>0</v>
      </c>
      <c r="Q13" s="899">
        <f>SUMIF('4.1 Program Budget - 2024-2027'!$G:$G,$C13,'4.1 Program Budget - 2024-2027'!AF:AF)</f>
        <v>0</v>
      </c>
      <c r="R13" s="933"/>
      <c r="S13" s="933"/>
      <c r="T13" s="933"/>
    </row>
    <row r="14" spans="1:40" ht="15.6">
      <c r="B14" s="1162"/>
      <c r="C14" s="934" t="s">
        <v>30</v>
      </c>
      <c r="D14" s="846">
        <f>+'7.3 PA PY budget_savings'!C54</f>
        <v>0</v>
      </c>
      <c r="E14" s="845"/>
      <c r="F14" s="845"/>
      <c r="G14" s="845"/>
      <c r="H14" s="846">
        <f>+'7.3 PA PY budget_savings'!D54</f>
        <v>0</v>
      </c>
      <c r="I14" s="846">
        <f>+'7.3 PA PY budget_savings'!E54</f>
        <v>0</v>
      </c>
      <c r="J14" s="846">
        <f>+'7.3 PA PY budget_savings'!F54</f>
        <v>0</v>
      </c>
      <c r="K14" s="846">
        <f>+'7.3 PA PY budget_savings'!G54</f>
        <v>0</v>
      </c>
      <c r="L14" s="846">
        <f>+'7.3 PA PY budget_savings'!H54</f>
        <v>0</v>
      </c>
      <c r="M14" s="846">
        <f>SUMIF('4.1 Program Budget - 2024-2027'!$G:$G,$C14,'4.1 Program Budget - 2024-2027'!AB:AB)</f>
        <v>0</v>
      </c>
      <c r="N14" s="846">
        <f>SUMIF('4.1 Program Budget - 2024-2027'!$G:$G,$C14,'4.1 Program Budget - 2024-2027'!AC:AC)</f>
        <v>0</v>
      </c>
      <c r="O14" s="846">
        <f>SUMIF('4.1 Program Budget - 2024-2027'!$G:$G,$C14,'4.1 Program Budget - 2024-2027'!AD:AD)</f>
        <v>0</v>
      </c>
      <c r="P14" s="846">
        <f>SUMIF('4.1 Program Budget - 2024-2027'!$G:$G,$C14,'4.1 Program Budget - 2024-2027'!AE:AE)</f>
        <v>0</v>
      </c>
      <c r="Q14" s="899">
        <f>SUMIF('4.1 Program Budget - 2024-2027'!$G:$G,$C14,'4.1 Program Budget - 2024-2027'!AF:AF)</f>
        <v>0</v>
      </c>
      <c r="R14" s="933"/>
      <c r="S14" s="933"/>
      <c r="T14" s="933"/>
    </row>
    <row r="15" spans="1:40" ht="15.6">
      <c r="B15" s="1162"/>
      <c r="C15" s="934" t="s">
        <v>32</v>
      </c>
      <c r="D15" s="846">
        <f>+'7.3 PA PY budget_savings'!C55</f>
        <v>0</v>
      </c>
      <c r="E15" s="845"/>
      <c r="F15" s="845"/>
      <c r="G15" s="845"/>
      <c r="H15" s="846">
        <f>+'7.3 PA PY budget_savings'!D55</f>
        <v>0</v>
      </c>
      <c r="I15" s="846">
        <f>+'7.3 PA PY budget_savings'!E55</f>
        <v>0</v>
      </c>
      <c r="J15" s="846">
        <f>+'7.3 PA PY budget_savings'!F55</f>
        <v>0</v>
      </c>
      <c r="K15" s="846">
        <f>+'7.3 PA PY budget_savings'!G55</f>
        <v>0</v>
      </c>
      <c r="L15" s="846">
        <f>+'7.3 PA PY budget_savings'!H55</f>
        <v>0</v>
      </c>
      <c r="M15" s="846">
        <f>SUMIF('4.1 Program Budget - 2024-2027'!$G:$G,$C15,'4.1 Program Budget - 2024-2027'!AB:AB)</f>
        <v>0</v>
      </c>
      <c r="N15" s="846">
        <f>SUMIF('4.1 Program Budget - 2024-2027'!$G:$G,$C15,'4.1 Program Budget - 2024-2027'!AC:AC)</f>
        <v>0</v>
      </c>
      <c r="O15" s="846">
        <f>SUMIF('4.1 Program Budget - 2024-2027'!$G:$G,$C15,'4.1 Program Budget - 2024-2027'!AD:AD)</f>
        <v>0</v>
      </c>
      <c r="P15" s="846">
        <f>SUMIF('4.1 Program Budget - 2024-2027'!$G:$G,$C15,'4.1 Program Budget - 2024-2027'!AE:AE)</f>
        <v>0</v>
      </c>
      <c r="Q15" s="899">
        <f>SUMIF('4.1 Program Budget - 2024-2027'!$G:$G,$C15,'4.1 Program Budget - 2024-2027'!AF:AF)</f>
        <v>0</v>
      </c>
      <c r="R15" s="933"/>
      <c r="S15" s="933"/>
      <c r="T15" s="933"/>
    </row>
    <row r="16" spans="1:40" ht="15.6">
      <c r="B16" s="1162"/>
      <c r="C16" s="934" t="s">
        <v>34</v>
      </c>
      <c r="D16" s="846">
        <f>+'7.3 PA PY budget_savings'!C56</f>
        <v>0</v>
      </c>
      <c r="E16" s="845"/>
      <c r="F16" s="845"/>
      <c r="G16" s="845"/>
      <c r="H16" s="846">
        <f>+'7.3 PA PY budget_savings'!D56</f>
        <v>0</v>
      </c>
      <c r="I16" s="846">
        <f>+'7.3 PA PY budget_savings'!E56</f>
        <v>0</v>
      </c>
      <c r="J16" s="846">
        <f>+'7.3 PA PY budget_savings'!F56</f>
        <v>0</v>
      </c>
      <c r="K16" s="846">
        <f>+'7.3 PA PY budget_savings'!G56</f>
        <v>0</v>
      </c>
      <c r="L16" s="846">
        <f>+'7.3 PA PY budget_savings'!H56</f>
        <v>0</v>
      </c>
      <c r="M16" s="846">
        <f>SUMIF('4.1 Program Budget - 2024-2027'!$G:$G,$C16,'4.1 Program Budget - 2024-2027'!AB:AB)</f>
        <v>0</v>
      </c>
      <c r="N16" s="846">
        <f>SUMIF('4.1 Program Budget - 2024-2027'!$G:$G,$C16,'4.1 Program Budget - 2024-2027'!AC:AC)</f>
        <v>0</v>
      </c>
      <c r="O16" s="846">
        <f>SUMIF('4.1 Program Budget - 2024-2027'!$G:$G,$C16,'4.1 Program Budget - 2024-2027'!AD:AD)</f>
        <v>0</v>
      </c>
      <c r="P16" s="846">
        <f>SUMIF('4.1 Program Budget - 2024-2027'!$G:$G,$C16,'4.1 Program Budget - 2024-2027'!AE:AE)</f>
        <v>0</v>
      </c>
      <c r="Q16" s="899">
        <f>SUMIF('4.1 Program Budget - 2024-2027'!$G:$G,$C16,'4.1 Program Budget - 2024-2027'!AF:AF)</f>
        <v>0</v>
      </c>
      <c r="R16" s="933"/>
      <c r="S16" s="933"/>
      <c r="T16" s="933"/>
    </row>
    <row r="17" spans="2:20" ht="15.6">
      <c r="B17" s="1162"/>
      <c r="C17" s="934" t="s">
        <v>36</v>
      </c>
      <c r="D17" s="846">
        <f>+'7.3 PA PY budget_savings'!C57</f>
        <v>0</v>
      </c>
      <c r="E17" s="845"/>
      <c r="F17" s="845"/>
      <c r="G17" s="845"/>
      <c r="H17" s="846">
        <f>+'7.3 PA PY budget_savings'!D57</f>
        <v>0</v>
      </c>
      <c r="I17" s="846">
        <f>+'7.3 PA PY budget_savings'!E57</f>
        <v>0</v>
      </c>
      <c r="J17" s="846">
        <f>+'7.3 PA PY budget_savings'!F57</f>
        <v>0</v>
      </c>
      <c r="K17" s="846">
        <f>+'7.3 PA PY budget_savings'!G57</f>
        <v>0</v>
      </c>
      <c r="L17" s="846">
        <f>+'7.3 PA PY budget_savings'!H57</f>
        <v>0</v>
      </c>
      <c r="M17" s="846">
        <f>SUMIF('4.1 Program Budget - 2024-2027'!$G:$G,$C17,'4.1 Program Budget - 2024-2027'!AB:AB)</f>
        <v>0</v>
      </c>
      <c r="N17" s="846">
        <f>SUMIF('4.1 Program Budget - 2024-2027'!$G:$G,$C17,'4.1 Program Budget - 2024-2027'!AC:AC)</f>
        <v>0</v>
      </c>
      <c r="O17" s="846">
        <f>SUMIF('4.1 Program Budget - 2024-2027'!$G:$G,$C17,'4.1 Program Budget - 2024-2027'!AD:AD)</f>
        <v>0</v>
      </c>
      <c r="P17" s="846">
        <f>SUMIF('4.1 Program Budget - 2024-2027'!$G:$G,$C17,'4.1 Program Budget - 2024-2027'!AE:AE)</f>
        <v>0</v>
      </c>
      <c r="Q17" s="899">
        <f>SUMIF('4.1 Program Budget - 2024-2027'!$G:$G,$C17,'4.1 Program Budget - 2024-2027'!AF:AF)</f>
        <v>0</v>
      </c>
      <c r="R17" s="933"/>
      <c r="S17" s="933"/>
      <c r="T17" s="933"/>
    </row>
    <row r="18" spans="2:20" ht="15.6">
      <c r="B18" s="1162"/>
      <c r="C18" s="930" t="s">
        <v>457</v>
      </c>
      <c r="D18" s="846">
        <f>+'7.3 PA PY budget_savings'!C68</f>
        <v>1849</v>
      </c>
      <c r="E18" s="845"/>
      <c r="F18" s="845"/>
      <c r="G18" s="845"/>
      <c r="H18" s="846">
        <f>+'7.3 PA PY budget_savings'!D68</f>
        <v>0</v>
      </c>
      <c r="I18" s="846">
        <f>+'7.3 PA PY budget_savings'!E68</f>
        <v>0</v>
      </c>
      <c r="J18" s="846">
        <f>+'7.3 PA PY budget_savings'!F68</f>
        <v>0</v>
      </c>
      <c r="K18" s="846">
        <f>+'7.3 PA PY budget_savings'!G68</f>
        <v>0</v>
      </c>
      <c r="L18" s="846">
        <f>+'7.3 PA PY budget_savings'!H68</f>
        <v>0</v>
      </c>
      <c r="M18" s="846">
        <f>SUMIF('4.1 Program Budget - 2024-2027'!$G:$G,$C18,'4.1 Program Budget - 2024-2027'!AB:AB)</f>
        <v>0</v>
      </c>
      <c r="N18" s="846">
        <f>SUMIF('4.1 Program Budget - 2024-2027'!$G:$G,$C18,'4.1 Program Budget - 2024-2027'!AC:AC)</f>
        <v>0</v>
      </c>
      <c r="O18" s="846">
        <f>SUMIF('4.1 Program Budget - 2024-2027'!$G:$G,$C18,'4.1 Program Budget - 2024-2027'!AD:AD)</f>
        <v>0</v>
      </c>
      <c r="P18" s="846">
        <f>SUMIF('4.1 Program Budget - 2024-2027'!$G:$G,$C18,'4.1 Program Budget - 2024-2027'!AE:AE)</f>
        <v>0</v>
      </c>
      <c r="Q18" s="899">
        <f>SUMIF('4.1 Program Budget - 2024-2027'!$G:$G,$C18,'4.1 Program Budget - 2024-2027'!AF:AF)</f>
        <v>0</v>
      </c>
      <c r="R18" s="933"/>
      <c r="S18" s="933"/>
      <c r="T18" s="933"/>
    </row>
    <row r="19" spans="2:20" ht="16.2" thickBot="1">
      <c r="B19" s="1162"/>
      <c r="C19" s="935" t="s">
        <v>349</v>
      </c>
      <c r="D19" s="846">
        <f>+'7.3 PA PY budget_savings'!C61</f>
        <v>19</v>
      </c>
      <c r="E19" s="1041"/>
      <c r="F19" s="1041"/>
      <c r="G19" s="1041"/>
      <c r="H19" s="1042">
        <f>+'7.3 PA PY budget_savings'!D61</f>
        <v>0</v>
      </c>
      <c r="I19" s="1042">
        <f>+'7.3 PA PY budget_savings'!E61</f>
        <v>0</v>
      </c>
      <c r="J19" s="1042">
        <f>+'7.3 PA PY budget_savings'!F61</f>
        <v>0</v>
      </c>
      <c r="K19" s="1042">
        <f>+'7.3 PA PY budget_savings'!G61</f>
        <v>0</v>
      </c>
      <c r="L19" s="1042">
        <f>+'7.3 PA PY budget_savings'!H61</f>
        <v>0</v>
      </c>
      <c r="M19" s="1042">
        <f>SUMIF('4.1 Program Budget - 2024-2027'!$G:$G,$C19,'4.1 Program Budget - 2024-2027'!AB:AB)</f>
        <v>0</v>
      </c>
      <c r="N19" s="1042">
        <f>SUMIF('4.1 Program Budget - 2024-2027'!$G:$G,$C19,'4.1 Program Budget - 2024-2027'!AC:AC)</f>
        <v>0</v>
      </c>
      <c r="O19" s="1042">
        <f>SUMIF('4.1 Program Budget - 2024-2027'!$G:$G,$C19,'4.1 Program Budget - 2024-2027'!AD:AD)</f>
        <v>0</v>
      </c>
      <c r="P19" s="1042">
        <f>SUMIF('4.1 Program Budget - 2024-2027'!$G:$G,$C19,'4.1 Program Budget - 2024-2027'!AE:AE)</f>
        <v>0</v>
      </c>
      <c r="Q19" s="1043">
        <f>SUMIF('4.1 Program Budget - 2024-2027'!$G:$G,$C19,'4.1 Program Budget - 2024-2027'!AF:AF)</f>
        <v>0</v>
      </c>
      <c r="R19" s="933"/>
      <c r="S19" s="933"/>
      <c r="T19" s="933"/>
    </row>
    <row r="20" spans="2:20" ht="16.2" thickBot="1">
      <c r="B20" s="1158"/>
      <c r="C20" s="826" t="s">
        <v>453</v>
      </c>
      <c r="D20" s="847">
        <f>SUBTOTAL(9,D9:D19)</f>
        <v>8898</v>
      </c>
      <c r="E20" s="847">
        <f t="shared" ref="E20:J20" si="0">SUBTOTAL(9,E9:E19)</f>
        <v>0</v>
      </c>
      <c r="F20" s="1027"/>
      <c r="G20" s="1027"/>
      <c r="H20" s="847">
        <f t="shared" si="0"/>
        <v>655</v>
      </c>
      <c r="I20" s="847">
        <f t="shared" si="0"/>
        <v>45000</v>
      </c>
      <c r="J20" s="847">
        <f t="shared" si="0"/>
        <v>1110</v>
      </c>
      <c r="K20" s="847">
        <f t="shared" ref="K20:P20" si="1">SUBTOTAL(9,K9:K19)</f>
        <v>0</v>
      </c>
      <c r="L20" s="847">
        <f t="shared" si="1"/>
        <v>0</v>
      </c>
      <c r="M20" s="847">
        <f t="shared" si="1"/>
        <v>650</v>
      </c>
      <c r="N20" s="847">
        <f t="shared" si="1"/>
        <v>650</v>
      </c>
      <c r="O20" s="847">
        <f t="shared" si="1"/>
        <v>0</v>
      </c>
      <c r="P20" s="847">
        <f t="shared" si="1"/>
        <v>0</v>
      </c>
      <c r="Q20" s="901">
        <f t="shared" ref="Q20" si="2">SUBTOTAL(9,Q9:Q19)</f>
        <v>0</v>
      </c>
    </row>
    <row r="21" spans="2:20" ht="15.6">
      <c r="B21" s="1161">
        <v>2025</v>
      </c>
      <c r="C21" s="932" t="s">
        <v>17</v>
      </c>
      <c r="D21" s="846">
        <f>+'7.3 PA PY budget_savings'!I49</f>
        <v>2236</v>
      </c>
      <c r="E21" s="845"/>
      <c r="F21" s="845"/>
      <c r="G21" s="845"/>
      <c r="H21" s="846">
        <f>+'7.3 PA PY budget_savings'!J49</f>
        <v>309</v>
      </c>
      <c r="I21" s="846">
        <f>+'7.3 PA PY budget_savings'!K49</f>
        <v>21000</v>
      </c>
      <c r="J21" s="846">
        <f>+'7.3 PA PY budget_savings'!L49</f>
        <v>999</v>
      </c>
      <c r="K21" s="846">
        <f>+'7.3 PA PY budget_savings'!M49</f>
        <v>0</v>
      </c>
      <c r="L21" s="846">
        <f>+'7.3 PA PY budget_savings'!N49</f>
        <v>0</v>
      </c>
      <c r="M21" s="846">
        <f>SUMIF('4.1 Program Budget - 2024-2027'!$G:$G,$C21,'4.1 Program Budget - 2024-2027'!AT:AT)</f>
        <v>300</v>
      </c>
      <c r="N21" s="846">
        <f>SUMIF('4.1 Program Budget - 2024-2027'!$G:$G,$C21,'4.1 Program Budget - 2024-2027'!AU:AU)</f>
        <v>300</v>
      </c>
      <c r="O21" s="846">
        <f>SUMIF('4.1 Program Budget - 2024-2027'!$G:$G,$C21,'4.1 Program Budget - 2024-2027'!AV:AV)</f>
        <v>0</v>
      </c>
      <c r="P21" s="846">
        <f>SUMIF('4.1 Program Budget - 2024-2027'!$G:$G,$C21,'4.1 Program Budget - 2024-2027'!AW:AW)</f>
        <v>0</v>
      </c>
      <c r="Q21" s="899">
        <f>SUMIF('4.1 Program Budget - 2024-2027'!$G:$G,$C21,'4.1 Program Budget - 2024-2027'!AX:AX)</f>
        <v>0</v>
      </c>
      <c r="R21" s="933"/>
      <c r="S21" s="933"/>
      <c r="T21" s="933"/>
    </row>
    <row r="22" spans="2:20" ht="15.6">
      <c r="B22" s="1162"/>
      <c r="C22" s="934" t="s">
        <v>22</v>
      </c>
      <c r="D22" s="846">
        <f>+'7.3 PA PY budget_savings'!I50</f>
        <v>802</v>
      </c>
      <c r="E22" s="845"/>
      <c r="F22" s="845"/>
      <c r="G22" s="845"/>
      <c r="H22" s="846">
        <f>+'7.3 PA PY budget_savings'!J50</f>
        <v>103</v>
      </c>
      <c r="I22" s="846">
        <f>+'7.3 PA PY budget_savings'!K50</f>
        <v>7000</v>
      </c>
      <c r="J22" s="846">
        <f>+'7.3 PA PY budget_savings'!L50</f>
        <v>333</v>
      </c>
      <c r="K22" s="846">
        <f>+'7.3 PA PY budget_savings'!M50</f>
        <v>0</v>
      </c>
      <c r="L22" s="846">
        <f>+'7.3 PA PY budget_savings'!N50</f>
        <v>0</v>
      </c>
      <c r="M22" s="846">
        <f>SUMIF('4.1 Program Budget - 2024-2027'!$G:$G,$C22,'4.1 Program Budget - 2024-2027'!AT:AT)</f>
        <v>100</v>
      </c>
      <c r="N22" s="846">
        <f>SUMIF('4.1 Program Budget - 2024-2027'!$G:$G,$C22,'4.1 Program Budget - 2024-2027'!AU:AU)</f>
        <v>100</v>
      </c>
      <c r="O22" s="846">
        <f>SUMIF('4.1 Program Budget - 2024-2027'!$G:$G,$C22,'4.1 Program Budget - 2024-2027'!AV:AV)</f>
        <v>0</v>
      </c>
      <c r="P22" s="846">
        <f>SUMIF('4.1 Program Budget - 2024-2027'!$G:$G,$C22,'4.1 Program Budget - 2024-2027'!AW:AW)</f>
        <v>0</v>
      </c>
      <c r="Q22" s="899">
        <f>SUMIF('4.1 Program Budget - 2024-2027'!$G:$G,$C22,'4.1 Program Budget - 2024-2027'!AX:AX)</f>
        <v>0</v>
      </c>
      <c r="R22" s="933"/>
      <c r="S22" s="933"/>
      <c r="T22" s="933"/>
    </row>
    <row r="23" spans="2:20" ht="15.6">
      <c r="B23" s="1162"/>
      <c r="C23" s="934" t="s">
        <v>25</v>
      </c>
      <c r="D23" s="846">
        <f>+'7.3 PA PY budget_savings'!I51</f>
        <v>4502</v>
      </c>
      <c r="E23" s="845"/>
      <c r="F23" s="845"/>
      <c r="G23" s="845"/>
      <c r="H23" s="846">
        <f>+'7.3 PA PY budget_savings'!J51</f>
        <v>253</v>
      </c>
      <c r="I23" s="846">
        <f>+'7.3 PA PY budget_savings'!K51</f>
        <v>37000</v>
      </c>
      <c r="J23" s="846">
        <f>+'7.3 PA PY budget_savings'!L51</f>
        <v>333</v>
      </c>
      <c r="K23" s="846">
        <f>+'7.3 PA PY budget_savings'!M51</f>
        <v>0</v>
      </c>
      <c r="L23" s="846">
        <f>+'7.3 PA PY budget_savings'!N51</f>
        <v>0</v>
      </c>
      <c r="M23" s="846">
        <f>SUMIF('4.1 Program Budget - 2024-2027'!$G:$G,$C23,'4.1 Program Budget - 2024-2027'!AT:AT)</f>
        <v>250</v>
      </c>
      <c r="N23" s="846">
        <f>SUMIF('4.1 Program Budget - 2024-2027'!$G:$G,$C23,'4.1 Program Budget - 2024-2027'!AU:AU)</f>
        <v>250</v>
      </c>
      <c r="O23" s="846">
        <f>SUMIF('4.1 Program Budget - 2024-2027'!$G:$G,$C23,'4.1 Program Budget - 2024-2027'!AV:AV)</f>
        <v>0</v>
      </c>
      <c r="P23" s="846">
        <f>SUMIF('4.1 Program Budget - 2024-2027'!$G:$G,$C23,'4.1 Program Budget - 2024-2027'!AW:AW)</f>
        <v>0</v>
      </c>
      <c r="Q23" s="899">
        <f>SUMIF('4.1 Program Budget - 2024-2027'!$G:$G,$C23,'4.1 Program Budget - 2024-2027'!AX:AX)</f>
        <v>0</v>
      </c>
      <c r="R23" s="933"/>
      <c r="S23" s="933"/>
      <c r="T23" s="933"/>
    </row>
    <row r="24" spans="2:20" ht="15.6">
      <c r="B24" s="1162"/>
      <c r="C24" s="934" t="s">
        <v>27</v>
      </c>
      <c r="D24" s="846">
        <f>+'7.3 PA PY budget_savings'!I52</f>
        <v>0</v>
      </c>
      <c r="E24" s="845"/>
      <c r="F24" s="845"/>
      <c r="G24" s="845"/>
      <c r="H24" s="846">
        <f>+'7.3 PA PY budget_savings'!J52</f>
        <v>0</v>
      </c>
      <c r="I24" s="846">
        <f>+'7.3 PA PY budget_savings'!K52</f>
        <v>0</v>
      </c>
      <c r="J24" s="846">
        <f>+'7.3 PA PY budget_savings'!L52</f>
        <v>0</v>
      </c>
      <c r="K24" s="846">
        <f>+'7.3 PA PY budget_savings'!M52</f>
        <v>0</v>
      </c>
      <c r="L24" s="846">
        <f>+'7.3 PA PY budget_savings'!N52</f>
        <v>0</v>
      </c>
      <c r="M24" s="846">
        <f>SUMIF('4.1 Program Budget - 2024-2027'!$G:$G,$C24,'4.1 Program Budget - 2024-2027'!AT:AT)</f>
        <v>0</v>
      </c>
      <c r="N24" s="846">
        <f>SUMIF('4.1 Program Budget - 2024-2027'!$G:$G,$C24,'4.1 Program Budget - 2024-2027'!AU:AU)</f>
        <v>0</v>
      </c>
      <c r="O24" s="846">
        <f>SUMIF('4.1 Program Budget - 2024-2027'!$G:$G,$C24,'4.1 Program Budget - 2024-2027'!AV:AV)</f>
        <v>0</v>
      </c>
      <c r="P24" s="846">
        <f>SUMIF('4.1 Program Budget - 2024-2027'!$G:$G,$C24,'4.1 Program Budget - 2024-2027'!AW:AW)</f>
        <v>0</v>
      </c>
      <c r="Q24" s="899">
        <f>SUMIF('4.1 Program Budget - 2024-2027'!$G:$G,$C24,'4.1 Program Budget - 2024-2027'!AX:AX)</f>
        <v>0</v>
      </c>
      <c r="R24" s="933"/>
      <c r="S24" s="933"/>
      <c r="T24" s="933"/>
    </row>
    <row r="25" spans="2:20" ht="15.6">
      <c r="B25" s="1162"/>
      <c r="C25" s="934" t="s">
        <v>29</v>
      </c>
      <c r="D25" s="846">
        <f>+'7.3 PA PY budget_savings'!I53</f>
        <v>0</v>
      </c>
      <c r="E25" s="845"/>
      <c r="F25" s="845"/>
      <c r="G25" s="845"/>
      <c r="H25" s="846">
        <f>+'7.3 PA PY budget_savings'!J53</f>
        <v>0</v>
      </c>
      <c r="I25" s="846">
        <f>+'7.3 PA PY budget_savings'!K53</f>
        <v>0</v>
      </c>
      <c r="J25" s="846">
        <f>+'7.3 PA PY budget_savings'!L53</f>
        <v>0</v>
      </c>
      <c r="K25" s="846">
        <f>+'7.3 PA PY budget_savings'!M53</f>
        <v>0</v>
      </c>
      <c r="L25" s="846">
        <f>+'7.3 PA PY budget_savings'!N53</f>
        <v>0</v>
      </c>
      <c r="M25" s="846">
        <f>SUMIF('4.1 Program Budget - 2024-2027'!$G:$G,$C25,'4.1 Program Budget - 2024-2027'!AT:AT)</f>
        <v>0</v>
      </c>
      <c r="N25" s="846">
        <f>SUMIF('4.1 Program Budget - 2024-2027'!$G:$G,$C25,'4.1 Program Budget - 2024-2027'!AU:AU)</f>
        <v>0</v>
      </c>
      <c r="O25" s="846">
        <f>SUMIF('4.1 Program Budget - 2024-2027'!$G:$G,$C25,'4.1 Program Budget - 2024-2027'!AV:AV)</f>
        <v>0</v>
      </c>
      <c r="P25" s="846">
        <f>SUMIF('4.1 Program Budget - 2024-2027'!$G:$G,$C25,'4.1 Program Budget - 2024-2027'!AW:AW)</f>
        <v>0</v>
      </c>
      <c r="Q25" s="899">
        <f>SUMIF('4.1 Program Budget - 2024-2027'!$G:$G,$C25,'4.1 Program Budget - 2024-2027'!AX:AX)</f>
        <v>0</v>
      </c>
      <c r="R25" s="933"/>
      <c r="S25" s="933"/>
      <c r="T25" s="933"/>
    </row>
    <row r="26" spans="2:20" ht="15.6">
      <c r="B26" s="1162"/>
      <c r="C26" s="934" t="s">
        <v>30</v>
      </c>
      <c r="D26" s="846">
        <f>+'7.3 PA PY budget_savings'!I54</f>
        <v>0</v>
      </c>
      <c r="E26" s="845"/>
      <c r="F26" s="845"/>
      <c r="G26" s="845"/>
      <c r="H26" s="846">
        <f>+'7.3 PA PY budget_savings'!J54</f>
        <v>0</v>
      </c>
      <c r="I26" s="846">
        <f>+'7.3 PA PY budget_savings'!K54</f>
        <v>0</v>
      </c>
      <c r="J26" s="846">
        <f>+'7.3 PA PY budget_savings'!L54</f>
        <v>0</v>
      </c>
      <c r="K26" s="846">
        <f>+'7.3 PA PY budget_savings'!M54</f>
        <v>0</v>
      </c>
      <c r="L26" s="846">
        <f>+'7.3 PA PY budget_savings'!N54</f>
        <v>0</v>
      </c>
      <c r="M26" s="846">
        <f>SUMIF('4.1 Program Budget - 2024-2027'!$G:$G,$C26,'4.1 Program Budget - 2024-2027'!AT:AT)</f>
        <v>0</v>
      </c>
      <c r="N26" s="846">
        <f>SUMIF('4.1 Program Budget - 2024-2027'!$G:$G,$C26,'4.1 Program Budget - 2024-2027'!AU:AU)</f>
        <v>0</v>
      </c>
      <c r="O26" s="846">
        <f>SUMIF('4.1 Program Budget - 2024-2027'!$G:$G,$C26,'4.1 Program Budget - 2024-2027'!AV:AV)</f>
        <v>0</v>
      </c>
      <c r="P26" s="846">
        <f>SUMIF('4.1 Program Budget - 2024-2027'!$G:$G,$C26,'4.1 Program Budget - 2024-2027'!AW:AW)</f>
        <v>0</v>
      </c>
      <c r="Q26" s="899">
        <f>SUMIF('4.1 Program Budget - 2024-2027'!$G:$G,$C26,'4.1 Program Budget - 2024-2027'!AX:AX)</f>
        <v>0</v>
      </c>
      <c r="R26" s="933"/>
      <c r="S26" s="933"/>
      <c r="T26" s="933"/>
    </row>
    <row r="27" spans="2:20" ht="15.6">
      <c r="B27" s="1162"/>
      <c r="C27" s="934" t="s">
        <v>32</v>
      </c>
      <c r="D27" s="846">
        <f>+'7.3 PA PY budget_savings'!I55</f>
        <v>0</v>
      </c>
      <c r="E27" s="845"/>
      <c r="F27" s="845"/>
      <c r="G27" s="845"/>
      <c r="H27" s="846">
        <f>+'7.3 PA PY budget_savings'!J55</f>
        <v>0</v>
      </c>
      <c r="I27" s="846">
        <f>+'7.3 PA PY budget_savings'!K55</f>
        <v>0</v>
      </c>
      <c r="J27" s="846">
        <f>+'7.3 PA PY budget_savings'!L55</f>
        <v>0</v>
      </c>
      <c r="K27" s="846">
        <f>+'7.3 PA PY budget_savings'!M55</f>
        <v>0</v>
      </c>
      <c r="L27" s="846">
        <f>+'7.3 PA PY budget_savings'!N55</f>
        <v>0</v>
      </c>
      <c r="M27" s="846">
        <f>SUMIF('4.1 Program Budget - 2024-2027'!$G:$G,$C27,'4.1 Program Budget - 2024-2027'!AT:AT)</f>
        <v>0</v>
      </c>
      <c r="N27" s="846">
        <f>SUMIF('4.1 Program Budget - 2024-2027'!$G:$G,$C27,'4.1 Program Budget - 2024-2027'!AU:AU)</f>
        <v>0</v>
      </c>
      <c r="O27" s="846">
        <f>SUMIF('4.1 Program Budget - 2024-2027'!$G:$G,$C27,'4.1 Program Budget - 2024-2027'!AV:AV)</f>
        <v>0</v>
      </c>
      <c r="P27" s="846">
        <f>SUMIF('4.1 Program Budget - 2024-2027'!$G:$G,$C27,'4.1 Program Budget - 2024-2027'!AW:AW)</f>
        <v>0</v>
      </c>
      <c r="Q27" s="899">
        <f>SUMIF('4.1 Program Budget - 2024-2027'!$G:$G,$C27,'4.1 Program Budget - 2024-2027'!AX:AX)</f>
        <v>0</v>
      </c>
      <c r="R27" s="933"/>
      <c r="S27" s="933"/>
      <c r="T27" s="933"/>
    </row>
    <row r="28" spans="2:20" ht="15.6">
      <c r="B28" s="1162"/>
      <c r="C28" s="934" t="s">
        <v>34</v>
      </c>
      <c r="D28" s="846">
        <f>+'7.3 PA PY budget_savings'!I56</f>
        <v>0</v>
      </c>
      <c r="E28" s="845"/>
      <c r="F28" s="845"/>
      <c r="G28" s="845"/>
      <c r="H28" s="846">
        <f>+'7.3 PA PY budget_savings'!J56</f>
        <v>0</v>
      </c>
      <c r="I28" s="846">
        <f>+'7.3 PA PY budget_savings'!K56</f>
        <v>0</v>
      </c>
      <c r="J28" s="846">
        <f>+'7.3 PA PY budget_savings'!L56</f>
        <v>0</v>
      </c>
      <c r="K28" s="846">
        <f>+'7.3 PA PY budget_savings'!M56</f>
        <v>0</v>
      </c>
      <c r="L28" s="846">
        <f>+'7.3 PA PY budget_savings'!N56</f>
        <v>0</v>
      </c>
      <c r="M28" s="846">
        <f>SUMIF('4.1 Program Budget - 2024-2027'!$G:$G,$C28,'4.1 Program Budget - 2024-2027'!AT:AT)</f>
        <v>0</v>
      </c>
      <c r="N28" s="846">
        <f>SUMIF('4.1 Program Budget - 2024-2027'!$G:$G,$C28,'4.1 Program Budget - 2024-2027'!AU:AU)</f>
        <v>0</v>
      </c>
      <c r="O28" s="846">
        <f>SUMIF('4.1 Program Budget - 2024-2027'!$G:$G,$C28,'4.1 Program Budget - 2024-2027'!AV:AV)</f>
        <v>0</v>
      </c>
      <c r="P28" s="846">
        <f>SUMIF('4.1 Program Budget - 2024-2027'!$G:$G,$C28,'4.1 Program Budget - 2024-2027'!AW:AW)</f>
        <v>0</v>
      </c>
      <c r="Q28" s="899">
        <f>SUMIF('4.1 Program Budget - 2024-2027'!$G:$G,$C28,'4.1 Program Budget - 2024-2027'!AX:AX)</f>
        <v>0</v>
      </c>
      <c r="R28" s="933"/>
      <c r="S28" s="933"/>
      <c r="T28" s="933"/>
    </row>
    <row r="29" spans="2:20" ht="15.6">
      <c r="B29" s="1162"/>
      <c r="C29" s="934" t="s">
        <v>36</v>
      </c>
      <c r="D29" s="846">
        <f>+'7.3 PA PY budget_savings'!I57</f>
        <v>0</v>
      </c>
      <c r="E29" s="845"/>
      <c r="F29" s="845"/>
      <c r="G29" s="845"/>
      <c r="H29" s="846">
        <f>+'7.3 PA PY budget_savings'!J57</f>
        <v>0</v>
      </c>
      <c r="I29" s="846">
        <f>+'7.3 PA PY budget_savings'!K57</f>
        <v>0</v>
      </c>
      <c r="J29" s="846">
        <f>+'7.3 PA PY budget_savings'!L57</f>
        <v>0</v>
      </c>
      <c r="K29" s="846">
        <f>+'7.3 PA PY budget_savings'!M57</f>
        <v>0</v>
      </c>
      <c r="L29" s="846">
        <f>+'7.3 PA PY budget_savings'!N57</f>
        <v>0</v>
      </c>
      <c r="M29" s="846">
        <f>SUMIF('4.1 Program Budget - 2024-2027'!$G:$G,$C29,'4.1 Program Budget - 2024-2027'!AT:AT)</f>
        <v>0</v>
      </c>
      <c r="N29" s="846">
        <f>SUMIF('4.1 Program Budget - 2024-2027'!$G:$G,$C29,'4.1 Program Budget - 2024-2027'!AU:AU)</f>
        <v>0</v>
      </c>
      <c r="O29" s="846">
        <f>SUMIF('4.1 Program Budget - 2024-2027'!$G:$G,$C29,'4.1 Program Budget - 2024-2027'!AV:AV)</f>
        <v>0</v>
      </c>
      <c r="P29" s="846">
        <f>SUMIF('4.1 Program Budget - 2024-2027'!$G:$G,$C29,'4.1 Program Budget - 2024-2027'!AW:AW)</f>
        <v>0</v>
      </c>
      <c r="Q29" s="899">
        <f>SUMIF('4.1 Program Budget - 2024-2027'!$G:$G,$C29,'4.1 Program Budget - 2024-2027'!AX:AX)</f>
        <v>0</v>
      </c>
      <c r="R29" s="933"/>
      <c r="S29" s="933"/>
      <c r="T29" s="933"/>
    </row>
    <row r="30" spans="2:20" ht="15.6">
      <c r="B30" s="1162"/>
      <c r="C30" s="930" t="s">
        <v>457</v>
      </c>
      <c r="D30" s="846">
        <f>+'7.3 PA PY budget_savings'!I68</f>
        <v>0</v>
      </c>
      <c r="E30" s="845"/>
      <c r="F30" s="845"/>
      <c r="G30" s="845"/>
      <c r="H30" s="846">
        <f>+'7.3 PA PY budget_savings'!J68</f>
        <v>0</v>
      </c>
      <c r="I30" s="846">
        <f>+'7.3 PA PY budget_savings'!K68</f>
        <v>0</v>
      </c>
      <c r="J30" s="846">
        <f>+'7.3 PA PY budget_savings'!L68</f>
        <v>0</v>
      </c>
      <c r="K30" s="846">
        <f>+'7.3 PA PY budget_savings'!M68</f>
        <v>0</v>
      </c>
      <c r="L30" s="846">
        <f>+'7.3 PA PY budget_savings'!N68</f>
        <v>0</v>
      </c>
      <c r="M30" s="846">
        <f>SUMIF('4.1 Program Budget - 2024-2027'!$G:$G,$C30,'4.1 Program Budget - 2024-2027'!AT:AT)</f>
        <v>0</v>
      </c>
      <c r="N30" s="846">
        <f>SUMIF('4.1 Program Budget - 2024-2027'!$G:$G,$C30,'4.1 Program Budget - 2024-2027'!AU:AU)</f>
        <v>0</v>
      </c>
      <c r="O30" s="846">
        <f>SUMIF('4.1 Program Budget - 2024-2027'!$G:$G,$C30,'4.1 Program Budget - 2024-2027'!AV:AV)</f>
        <v>0</v>
      </c>
      <c r="P30" s="846">
        <f>SUMIF('4.1 Program Budget - 2024-2027'!$G:$G,$C30,'4.1 Program Budget - 2024-2027'!AW:AW)</f>
        <v>0</v>
      </c>
      <c r="Q30" s="899">
        <f>SUMIF('4.1 Program Budget - 2024-2027'!$G:$G,$C30,'4.1 Program Budget - 2024-2027'!AX:AX)</f>
        <v>0</v>
      </c>
      <c r="R30" s="933"/>
      <c r="S30" s="933"/>
      <c r="T30" s="933"/>
    </row>
    <row r="31" spans="2:20" ht="16.2" thickBot="1">
      <c r="B31" s="1162"/>
      <c r="C31" s="935" t="s">
        <v>349</v>
      </c>
      <c r="D31" s="846">
        <f>+'7.3 PA PY budget_savings'!I61</f>
        <v>0</v>
      </c>
      <c r="E31" s="845"/>
      <c r="F31" s="845"/>
      <c r="G31" s="845"/>
      <c r="H31" s="846">
        <f>+'7.3 PA PY budget_savings'!J61</f>
        <v>0</v>
      </c>
      <c r="I31" s="846">
        <f>+'7.3 PA PY budget_savings'!K61</f>
        <v>0</v>
      </c>
      <c r="J31" s="846">
        <f>+'7.3 PA PY budget_savings'!L61</f>
        <v>0</v>
      </c>
      <c r="K31" s="846">
        <f>+'7.3 PA PY budget_savings'!M61</f>
        <v>0</v>
      </c>
      <c r="L31" s="846">
        <f>+'7.3 PA PY budget_savings'!N61</f>
        <v>0</v>
      </c>
      <c r="M31" s="846">
        <f>SUMIF('4.1 Program Budget - 2024-2027'!$G:$G,$C31,'4.1 Program Budget - 2024-2027'!AT:AT)</f>
        <v>0</v>
      </c>
      <c r="N31" s="846">
        <f>SUMIF('4.1 Program Budget - 2024-2027'!$G:$G,$C31,'4.1 Program Budget - 2024-2027'!AU:AU)</f>
        <v>0</v>
      </c>
      <c r="O31" s="846">
        <f>SUMIF('4.1 Program Budget - 2024-2027'!$G:$G,$C31,'4.1 Program Budget - 2024-2027'!AV:AV)</f>
        <v>0</v>
      </c>
      <c r="P31" s="846">
        <f>SUMIF('4.1 Program Budget - 2024-2027'!$G:$G,$C31,'4.1 Program Budget - 2024-2027'!AW:AW)</f>
        <v>0</v>
      </c>
      <c r="Q31" s="899">
        <f>SUMIF('4.1 Program Budget - 2024-2027'!$G:$G,$C31,'4.1 Program Budget - 2024-2027'!AX:AX)</f>
        <v>0</v>
      </c>
      <c r="R31" s="933"/>
      <c r="S31" s="933"/>
      <c r="T31" s="933"/>
    </row>
    <row r="32" spans="2:20" ht="16.2" thickBot="1">
      <c r="B32" s="1158"/>
      <c r="C32" s="826" t="s">
        <v>453</v>
      </c>
      <c r="D32" s="847">
        <f>SUBTOTAL(9,D21:D31)</f>
        <v>7540</v>
      </c>
      <c r="E32" s="847">
        <f t="shared" ref="E32" si="3">SUBTOTAL(9,E21:E31)</f>
        <v>0</v>
      </c>
      <c r="F32" s="1027"/>
      <c r="G32" s="1027"/>
      <c r="H32" s="847">
        <f t="shared" ref="H32" si="4">SUBTOTAL(9,H21:H31)</f>
        <v>665</v>
      </c>
      <c r="I32" s="847">
        <f t="shared" ref="I32" si="5">SUBTOTAL(9,I21:I31)</f>
        <v>65000</v>
      </c>
      <c r="J32" s="847">
        <f t="shared" ref="J32:K32" si="6">SUBTOTAL(9,J21:J31)</f>
        <v>1665</v>
      </c>
      <c r="K32" s="847">
        <f t="shared" si="6"/>
        <v>0</v>
      </c>
      <c r="L32" s="847">
        <f t="shared" ref="L32:P32" si="7">SUBTOTAL(9,L21:L31)</f>
        <v>0</v>
      </c>
      <c r="M32" s="847">
        <f t="shared" si="7"/>
        <v>650</v>
      </c>
      <c r="N32" s="847">
        <f t="shared" si="7"/>
        <v>650</v>
      </c>
      <c r="O32" s="847">
        <f t="shared" si="7"/>
        <v>0</v>
      </c>
      <c r="P32" s="847">
        <f t="shared" si="7"/>
        <v>0</v>
      </c>
      <c r="Q32" s="901">
        <f t="shared" ref="Q32" si="8">SUBTOTAL(9,Q21:Q31)</f>
        <v>0</v>
      </c>
    </row>
    <row r="33" spans="2:20" ht="15.6">
      <c r="B33" s="1161">
        <v>2026</v>
      </c>
      <c r="C33" s="932" t="s">
        <v>17</v>
      </c>
      <c r="D33" s="846">
        <f>+'7.3 PA PY budget_savings'!O49</f>
        <v>3236</v>
      </c>
      <c r="E33" s="845"/>
      <c r="F33" s="845"/>
      <c r="G33" s="845"/>
      <c r="H33" s="846">
        <f>+'7.3 PA PY budget_savings'!P49</f>
        <v>309</v>
      </c>
      <c r="I33" s="846">
        <f>+'7.3 PA PY budget_savings'!Q49</f>
        <v>21000</v>
      </c>
      <c r="J33" s="846">
        <f>+'7.3 PA PY budget_savings'!R49</f>
        <v>999</v>
      </c>
      <c r="K33" s="846">
        <f>+'7.3 PA PY budget_savings'!S49</f>
        <v>0</v>
      </c>
      <c r="L33" s="846">
        <f>+'7.3 PA PY budget_savings'!T49</f>
        <v>0</v>
      </c>
      <c r="M33" s="846">
        <f>SUMIF('4.1 Program Budget - 2024-2027'!$G:$G,$C33,'4.1 Program Budget - 2024-2027'!BL:BL)</f>
        <v>300</v>
      </c>
      <c r="N33" s="846">
        <f>SUMIF('4.1 Program Budget - 2024-2027'!$G:$G,$C33,'4.1 Program Budget - 2024-2027'!BM:BM)</f>
        <v>300</v>
      </c>
      <c r="O33" s="846">
        <f>SUMIF('4.1 Program Budget - 2024-2027'!$G:$G,$C33,'4.1 Program Budget - 2024-2027'!BN:BN)</f>
        <v>0</v>
      </c>
      <c r="P33" s="846">
        <f>SUMIF('4.1 Program Budget - 2024-2027'!$G:$G,$C33,'4.1 Program Budget - 2024-2027'!BO:BO)</f>
        <v>0</v>
      </c>
      <c r="Q33" s="899">
        <f>SUMIF('4.1 Program Budget - 2024-2027'!$G:$G,$C33,'4.1 Program Budget - 2024-2027'!BP:BP)</f>
        <v>0</v>
      </c>
      <c r="R33" s="933"/>
      <c r="S33" s="933"/>
      <c r="T33" s="933"/>
    </row>
    <row r="34" spans="2:20" ht="15.6">
      <c r="B34" s="1162"/>
      <c r="C34" s="934" t="s">
        <v>22</v>
      </c>
      <c r="D34" s="846">
        <f>+'7.3 PA PY budget_savings'!O50</f>
        <v>802</v>
      </c>
      <c r="E34" s="845"/>
      <c r="F34" s="845"/>
      <c r="G34" s="845"/>
      <c r="H34" s="846">
        <f>+'7.3 PA PY budget_savings'!P50</f>
        <v>103</v>
      </c>
      <c r="I34" s="846">
        <f>+'7.3 PA PY budget_savings'!Q50</f>
        <v>7000</v>
      </c>
      <c r="J34" s="846">
        <f>+'7.3 PA PY budget_savings'!R50</f>
        <v>333</v>
      </c>
      <c r="K34" s="846">
        <f>+'7.3 PA PY budget_savings'!S50</f>
        <v>0</v>
      </c>
      <c r="L34" s="846">
        <f>+'7.3 PA PY budget_savings'!T50</f>
        <v>0</v>
      </c>
      <c r="M34" s="846">
        <f>SUMIF('4.1 Program Budget - 2024-2027'!$G:$G,$C34,'4.1 Program Budget - 2024-2027'!BL:BL)</f>
        <v>100</v>
      </c>
      <c r="N34" s="846">
        <f>SUMIF('4.1 Program Budget - 2024-2027'!$G:$G,$C34,'4.1 Program Budget - 2024-2027'!BM:BM)</f>
        <v>100</v>
      </c>
      <c r="O34" s="846">
        <f>SUMIF('4.1 Program Budget - 2024-2027'!$G:$G,$C34,'4.1 Program Budget - 2024-2027'!BN:BN)</f>
        <v>0</v>
      </c>
      <c r="P34" s="846">
        <f>SUMIF('4.1 Program Budget - 2024-2027'!$G:$G,$C34,'4.1 Program Budget - 2024-2027'!BO:BO)</f>
        <v>0</v>
      </c>
      <c r="Q34" s="899">
        <f>SUMIF('4.1 Program Budget - 2024-2027'!$G:$G,$C34,'4.1 Program Budget - 2024-2027'!BP:BP)</f>
        <v>0</v>
      </c>
      <c r="R34" s="933"/>
      <c r="S34" s="933"/>
      <c r="T34" s="933"/>
    </row>
    <row r="35" spans="2:20" ht="15.6">
      <c r="B35" s="1162"/>
      <c r="C35" s="934" t="s">
        <v>25</v>
      </c>
      <c r="D35" s="846">
        <f>+'7.3 PA PY budget_savings'!O51</f>
        <v>4502</v>
      </c>
      <c r="E35" s="845"/>
      <c r="F35" s="845"/>
      <c r="G35" s="845"/>
      <c r="H35" s="846">
        <f>+'7.3 PA PY budget_savings'!P51</f>
        <v>253</v>
      </c>
      <c r="I35" s="846">
        <f>+'7.3 PA PY budget_savings'!Q51</f>
        <v>37000</v>
      </c>
      <c r="J35" s="846">
        <f>+'7.3 PA PY budget_savings'!R51</f>
        <v>333</v>
      </c>
      <c r="K35" s="846">
        <f>+'7.3 PA PY budget_savings'!S51</f>
        <v>0</v>
      </c>
      <c r="L35" s="846">
        <f>+'7.3 PA PY budget_savings'!T51</f>
        <v>0</v>
      </c>
      <c r="M35" s="846">
        <f>SUMIF('4.1 Program Budget - 2024-2027'!$G:$G,$C35,'4.1 Program Budget - 2024-2027'!BL:BL)</f>
        <v>250</v>
      </c>
      <c r="N35" s="846">
        <f>SUMIF('4.1 Program Budget - 2024-2027'!$G:$G,$C35,'4.1 Program Budget - 2024-2027'!BM:BM)</f>
        <v>250</v>
      </c>
      <c r="O35" s="846">
        <f>SUMIF('4.1 Program Budget - 2024-2027'!$G:$G,$C35,'4.1 Program Budget - 2024-2027'!BN:BN)</f>
        <v>0</v>
      </c>
      <c r="P35" s="846">
        <f>SUMIF('4.1 Program Budget - 2024-2027'!$G:$G,$C35,'4.1 Program Budget - 2024-2027'!BO:BO)</f>
        <v>0</v>
      </c>
      <c r="Q35" s="899">
        <f>SUMIF('4.1 Program Budget - 2024-2027'!$G:$G,$C35,'4.1 Program Budget - 2024-2027'!BP:BP)</f>
        <v>0</v>
      </c>
      <c r="R35" s="933"/>
      <c r="S35" s="933"/>
      <c r="T35" s="933"/>
    </row>
    <row r="36" spans="2:20" ht="15.6">
      <c r="B36" s="1162"/>
      <c r="C36" s="934" t="s">
        <v>27</v>
      </c>
      <c r="D36" s="846">
        <f>+'7.3 PA PY budget_savings'!O52</f>
        <v>0</v>
      </c>
      <c r="E36" s="845"/>
      <c r="F36" s="845"/>
      <c r="G36" s="845"/>
      <c r="H36" s="846">
        <f>+'7.3 PA PY budget_savings'!P52</f>
        <v>0</v>
      </c>
      <c r="I36" s="846">
        <f>+'7.3 PA PY budget_savings'!Q52</f>
        <v>0</v>
      </c>
      <c r="J36" s="846">
        <f>+'7.3 PA PY budget_savings'!R52</f>
        <v>0</v>
      </c>
      <c r="K36" s="846">
        <f>+'7.3 PA PY budget_savings'!S52</f>
        <v>0</v>
      </c>
      <c r="L36" s="846">
        <f>+'7.3 PA PY budget_savings'!T52</f>
        <v>0</v>
      </c>
      <c r="M36" s="846">
        <f>SUMIF('4.1 Program Budget - 2024-2027'!$G:$G,$C36,'4.1 Program Budget - 2024-2027'!BL:BL)</f>
        <v>0</v>
      </c>
      <c r="N36" s="846">
        <f>SUMIF('4.1 Program Budget - 2024-2027'!$G:$G,$C36,'4.1 Program Budget - 2024-2027'!BM:BM)</f>
        <v>0</v>
      </c>
      <c r="O36" s="846">
        <f>SUMIF('4.1 Program Budget - 2024-2027'!$G:$G,$C36,'4.1 Program Budget - 2024-2027'!BN:BN)</f>
        <v>0</v>
      </c>
      <c r="P36" s="846">
        <f>SUMIF('4.1 Program Budget - 2024-2027'!$G:$G,$C36,'4.1 Program Budget - 2024-2027'!BO:BO)</f>
        <v>0</v>
      </c>
      <c r="Q36" s="899">
        <f>SUMIF('4.1 Program Budget - 2024-2027'!$G:$G,$C36,'4.1 Program Budget - 2024-2027'!BP:BP)</f>
        <v>0</v>
      </c>
      <c r="R36" s="933"/>
      <c r="S36" s="933"/>
      <c r="T36" s="933"/>
    </row>
    <row r="37" spans="2:20" ht="15.6">
      <c r="B37" s="1162"/>
      <c r="C37" s="934" t="s">
        <v>29</v>
      </c>
      <c r="D37" s="846">
        <f>+'7.3 PA PY budget_savings'!O53</f>
        <v>0</v>
      </c>
      <c r="E37" s="845"/>
      <c r="F37" s="845"/>
      <c r="G37" s="845"/>
      <c r="H37" s="846">
        <f>+'7.3 PA PY budget_savings'!P53</f>
        <v>0</v>
      </c>
      <c r="I37" s="846">
        <f>+'7.3 PA PY budget_savings'!Q53</f>
        <v>0</v>
      </c>
      <c r="J37" s="846">
        <f>+'7.3 PA PY budget_savings'!R53</f>
        <v>0</v>
      </c>
      <c r="K37" s="846">
        <f>+'7.3 PA PY budget_savings'!S53</f>
        <v>0</v>
      </c>
      <c r="L37" s="846">
        <f>+'7.3 PA PY budget_savings'!T53</f>
        <v>0</v>
      </c>
      <c r="M37" s="846">
        <f>SUMIF('4.1 Program Budget - 2024-2027'!$G:$G,$C37,'4.1 Program Budget - 2024-2027'!BL:BL)</f>
        <v>0</v>
      </c>
      <c r="N37" s="846">
        <f>SUMIF('4.1 Program Budget - 2024-2027'!$G:$G,$C37,'4.1 Program Budget - 2024-2027'!BM:BM)</f>
        <v>0</v>
      </c>
      <c r="O37" s="846">
        <f>SUMIF('4.1 Program Budget - 2024-2027'!$G:$G,$C37,'4.1 Program Budget - 2024-2027'!BN:BN)</f>
        <v>0</v>
      </c>
      <c r="P37" s="846">
        <f>SUMIF('4.1 Program Budget - 2024-2027'!$G:$G,$C37,'4.1 Program Budget - 2024-2027'!BO:BO)</f>
        <v>0</v>
      </c>
      <c r="Q37" s="899">
        <f>SUMIF('4.1 Program Budget - 2024-2027'!$G:$G,$C37,'4.1 Program Budget - 2024-2027'!BP:BP)</f>
        <v>0</v>
      </c>
      <c r="R37" s="933"/>
      <c r="S37" s="933"/>
      <c r="T37" s="933"/>
    </row>
    <row r="38" spans="2:20" ht="15.6">
      <c r="B38" s="1162"/>
      <c r="C38" s="934" t="s">
        <v>30</v>
      </c>
      <c r="D38" s="846">
        <f>+'7.3 PA PY budget_savings'!O54</f>
        <v>0</v>
      </c>
      <c r="E38" s="845"/>
      <c r="F38" s="845"/>
      <c r="G38" s="845"/>
      <c r="H38" s="846">
        <f>+'7.3 PA PY budget_savings'!P54</f>
        <v>0</v>
      </c>
      <c r="I38" s="846">
        <f>+'7.3 PA PY budget_savings'!Q54</f>
        <v>0</v>
      </c>
      <c r="J38" s="846">
        <f>+'7.3 PA PY budget_savings'!R54</f>
        <v>0</v>
      </c>
      <c r="K38" s="846">
        <f>+'7.3 PA PY budget_savings'!S54</f>
        <v>0</v>
      </c>
      <c r="L38" s="846">
        <f>+'7.3 PA PY budget_savings'!T54</f>
        <v>0</v>
      </c>
      <c r="M38" s="846">
        <f>SUMIF('4.1 Program Budget - 2024-2027'!$G:$G,$C38,'4.1 Program Budget - 2024-2027'!BL:BL)</f>
        <v>0</v>
      </c>
      <c r="N38" s="846">
        <f>SUMIF('4.1 Program Budget - 2024-2027'!$G:$G,$C38,'4.1 Program Budget - 2024-2027'!BM:BM)</f>
        <v>0</v>
      </c>
      <c r="O38" s="846">
        <f>SUMIF('4.1 Program Budget - 2024-2027'!$G:$G,$C38,'4.1 Program Budget - 2024-2027'!BN:BN)</f>
        <v>0</v>
      </c>
      <c r="P38" s="846">
        <f>SUMIF('4.1 Program Budget - 2024-2027'!$G:$G,$C38,'4.1 Program Budget - 2024-2027'!BO:BO)</f>
        <v>0</v>
      </c>
      <c r="Q38" s="899">
        <f>SUMIF('4.1 Program Budget - 2024-2027'!$G:$G,$C38,'4.1 Program Budget - 2024-2027'!BP:BP)</f>
        <v>0</v>
      </c>
      <c r="R38" s="933"/>
      <c r="S38" s="933"/>
      <c r="T38" s="933"/>
    </row>
    <row r="39" spans="2:20" ht="15.6">
      <c r="B39" s="1162"/>
      <c r="C39" s="934" t="s">
        <v>32</v>
      </c>
      <c r="D39" s="846">
        <f>+'7.3 PA PY budget_savings'!O55</f>
        <v>0</v>
      </c>
      <c r="E39" s="845"/>
      <c r="F39" s="845"/>
      <c r="G39" s="845"/>
      <c r="H39" s="846">
        <f>+'7.3 PA PY budget_savings'!P55</f>
        <v>0</v>
      </c>
      <c r="I39" s="846">
        <f>+'7.3 PA PY budget_savings'!Q55</f>
        <v>0</v>
      </c>
      <c r="J39" s="846">
        <f>+'7.3 PA PY budget_savings'!R55</f>
        <v>0</v>
      </c>
      <c r="K39" s="846">
        <f>+'7.3 PA PY budget_savings'!S55</f>
        <v>0</v>
      </c>
      <c r="L39" s="846">
        <f>+'7.3 PA PY budget_savings'!T55</f>
        <v>0</v>
      </c>
      <c r="M39" s="846">
        <f>SUMIF('4.1 Program Budget - 2024-2027'!$G:$G,$C39,'4.1 Program Budget - 2024-2027'!BL:BL)</f>
        <v>0</v>
      </c>
      <c r="N39" s="846">
        <f>SUMIF('4.1 Program Budget - 2024-2027'!$G:$G,$C39,'4.1 Program Budget - 2024-2027'!BM:BM)</f>
        <v>0</v>
      </c>
      <c r="O39" s="846">
        <f>SUMIF('4.1 Program Budget - 2024-2027'!$G:$G,$C39,'4.1 Program Budget - 2024-2027'!BN:BN)</f>
        <v>0</v>
      </c>
      <c r="P39" s="846">
        <f>SUMIF('4.1 Program Budget - 2024-2027'!$G:$G,$C39,'4.1 Program Budget - 2024-2027'!BO:BO)</f>
        <v>0</v>
      </c>
      <c r="Q39" s="899">
        <f>SUMIF('4.1 Program Budget - 2024-2027'!$G:$G,$C39,'4.1 Program Budget - 2024-2027'!BP:BP)</f>
        <v>0</v>
      </c>
      <c r="R39" s="933"/>
      <c r="S39" s="933"/>
      <c r="T39" s="933"/>
    </row>
    <row r="40" spans="2:20" ht="15.6">
      <c r="B40" s="1162"/>
      <c r="C40" s="934" t="s">
        <v>34</v>
      </c>
      <c r="D40" s="846">
        <f>+'7.3 PA PY budget_savings'!O56</f>
        <v>0</v>
      </c>
      <c r="E40" s="845"/>
      <c r="F40" s="845"/>
      <c r="G40" s="845"/>
      <c r="H40" s="846">
        <f>+'7.3 PA PY budget_savings'!P56</f>
        <v>0</v>
      </c>
      <c r="I40" s="846">
        <f>+'7.3 PA PY budget_savings'!Q56</f>
        <v>0</v>
      </c>
      <c r="J40" s="846">
        <f>+'7.3 PA PY budget_savings'!R56</f>
        <v>0</v>
      </c>
      <c r="K40" s="846">
        <f>+'7.3 PA PY budget_savings'!S56</f>
        <v>0</v>
      </c>
      <c r="L40" s="846">
        <f>+'7.3 PA PY budget_savings'!T56</f>
        <v>0</v>
      </c>
      <c r="M40" s="846">
        <f>SUMIF('4.1 Program Budget - 2024-2027'!$G:$G,$C40,'4.1 Program Budget - 2024-2027'!BL:BL)</f>
        <v>0</v>
      </c>
      <c r="N40" s="846">
        <f>SUMIF('4.1 Program Budget - 2024-2027'!$G:$G,$C40,'4.1 Program Budget - 2024-2027'!BM:BM)</f>
        <v>0</v>
      </c>
      <c r="O40" s="846">
        <f>SUMIF('4.1 Program Budget - 2024-2027'!$G:$G,$C40,'4.1 Program Budget - 2024-2027'!BN:BN)</f>
        <v>0</v>
      </c>
      <c r="P40" s="846">
        <f>SUMIF('4.1 Program Budget - 2024-2027'!$G:$G,$C40,'4.1 Program Budget - 2024-2027'!BO:BO)</f>
        <v>0</v>
      </c>
      <c r="Q40" s="899">
        <f>SUMIF('4.1 Program Budget - 2024-2027'!$G:$G,$C40,'4.1 Program Budget - 2024-2027'!BP:BP)</f>
        <v>0</v>
      </c>
      <c r="R40" s="933"/>
      <c r="S40" s="933"/>
      <c r="T40" s="933"/>
    </row>
    <row r="41" spans="2:20" ht="15.6">
      <c r="B41" s="1162"/>
      <c r="C41" s="934" t="s">
        <v>36</v>
      </c>
      <c r="D41" s="846">
        <f>+'7.3 PA PY budget_savings'!O57</f>
        <v>0</v>
      </c>
      <c r="E41" s="845"/>
      <c r="F41" s="845"/>
      <c r="G41" s="845"/>
      <c r="H41" s="846">
        <f>+'7.3 PA PY budget_savings'!P57</f>
        <v>0</v>
      </c>
      <c r="I41" s="846">
        <f>+'7.3 PA PY budget_savings'!Q57</f>
        <v>0</v>
      </c>
      <c r="J41" s="846">
        <f>+'7.3 PA PY budget_savings'!R57</f>
        <v>0</v>
      </c>
      <c r="K41" s="846">
        <f>+'7.3 PA PY budget_savings'!S57</f>
        <v>0</v>
      </c>
      <c r="L41" s="846">
        <f>+'7.3 PA PY budget_savings'!T57</f>
        <v>0</v>
      </c>
      <c r="M41" s="846">
        <f>SUMIF('4.1 Program Budget - 2024-2027'!$G:$G,$C41,'4.1 Program Budget - 2024-2027'!BL:BL)</f>
        <v>0</v>
      </c>
      <c r="N41" s="846">
        <f>SUMIF('4.1 Program Budget - 2024-2027'!$G:$G,$C41,'4.1 Program Budget - 2024-2027'!BM:BM)</f>
        <v>0</v>
      </c>
      <c r="O41" s="846">
        <f>SUMIF('4.1 Program Budget - 2024-2027'!$G:$G,$C41,'4.1 Program Budget - 2024-2027'!BN:BN)</f>
        <v>0</v>
      </c>
      <c r="P41" s="846">
        <f>SUMIF('4.1 Program Budget - 2024-2027'!$G:$G,$C41,'4.1 Program Budget - 2024-2027'!BO:BO)</f>
        <v>0</v>
      </c>
      <c r="Q41" s="899">
        <f>SUMIF('4.1 Program Budget - 2024-2027'!$G:$G,$C41,'4.1 Program Budget - 2024-2027'!BP:BP)</f>
        <v>0</v>
      </c>
      <c r="R41" s="933"/>
      <c r="S41" s="933"/>
      <c r="T41" s="933"/>
    </row>
    <row r="42" spans="2:20" ht="15.6">
      <c r="B42" s="1162"/>
      <c r="C42" s="930" t="s">
        <v>457</v>
      </c>
      <c r="D42" s="846">
        <f>+'7.3 PA PY budget_savings'!O68</f>
        <v>0</v>
      </c>
      <c r="E42" s="845"/>
      <c r="F42" s="845"/>
      <c r="G42" s="845"/>
      <c r="H42" s="846">
        <f>+'7.3 PA PY budget_savings'!P68</f>
        <v>0</v>
      </c>
      <c r="I42" s="846">
        <f>+'7.3 PA PY budget_savings'!Q68</f>
        <v>0</v>
      </c>
      <c r="J42" s="846">
        <f>+'7.3 PA PY budget_savings'!R68</f>
        <v>0</v>
      </c>
      <c r="K42" s="846">
        <f>+'7.3 PA PY budget_savings'!S68</f>
        <v>0</v>
      </c>
      <c r="L42" s="846">
        <f>+'7.3 PA PY budget_savings'!T68</f>
        <v>0</v>
      </c>
      <c r="M42" s="846">
        <f>SUMIF('4.1 Program Budget - 2024-2027'!$G:$G,$C42,'4.1 Program Budget - 2024-2027'!BL:BL)</f>
        <v>0</v>
      </c>
      <c r="N42" s="846">
        <f>SUMIF('4.1 Program Budget - 2024-2027'!$G:$G,$C42,'4.1 Program Budget - 2024-2027'!BM:BM)</f>
        <v>0</v>
      </c>
      <c r="O42" s="846">
        <f>SUMIF('4.1 Program Budget - 2024-2027'!$G:$G,$C42,'4.1 Program Budget - 2024-2027'!BN:BN)</f>
        <v>0</v>
      </c>
      <c r="P42" s="846">
        <f>SUMIF('4.1 Program Budget - 2024-2027'!$G:$G,$C42,'4.1 Program Budget - 2024-2027'!BO:BO)</f>
        <v>0</v>
      </c>
      <c r="Q42" s="899">
        <f>SUMIF('4.1 Program Budget - 2024-2027'!$G:$G,$C42,'4.1 Program Budget - 2024-2027'!BP:BP)</f>
        <v>0</v>
      </c>
      <c r="R42" s="933"/>
      <c r="S42" s="933"/>
      <c r="T42" s="933"/>
    </row>
    <row r="43" spans="2:20" ht="16.2" thickBot="1">
      <c r="B43" s="1162"/>
      <c r="C43" s="935" t="s">
        <v>349</v>
      </c>
      <c r="D43" s="846">
        <f>+'7.3 PA PY budget_savings'!O61</f>
        <v>0</v>
      </c>
      <c r="E43" s="845"/>
      <c r="F43" s="845"/>
      <c r="G43" s="845"/>
      <c r="H43" s="846">
        <f>+'7.3 PA PY budget_savings'!P61</f>
        <v>0</v>
      </c>
      <c r="I43" s="846">
        <f>+'7.3 PA PY budget_savings'!Q61</f>
        <v>0</v>
      </c>
      <c r="J43" s="846">
        <f>+'7.3 PA PY budget_savings'!R61</f>
        <v>0</v>
      </c>
      <c r="K43" s="846">
        <f>+'7.3 PA PY budget_savings'!S61</f>
        <v>0</v>
      </c>
      <c r="L43" s="846">
        <f>+'7.3 PA PY budget_savings'!T61</f>
        <v>0</v>
      </c>
      <c r="M43" s="846">
        <f>SUMIF('4.1 Program Budget - 2024-2027'!$G:$G,$C43,'4.1 Program Budget - 2024-2027'!BL:BL)</f>
        <v>0</v>
      </c>
      <c r="N43" s="846">
        <f>SUMIF('4.1 Program Budget - 2024-2027'!$G:$G,$C43,'4.1 Program Budget - 2024-2027'!BM:BM)</f>
        <v>0</v>
      </c>
      <c r="O43" s="846">
        <f>SUMIF('4.1 Program Budget - 2024-2027'!$G:$G,$C43,'4.1 Program Budget - 2024-2027'!BN:BN)</f>
        <v>0</v>
      </c>
      <c r="P43" s="846">
        <f>SUMIF('4.1 Program Budget - 2024-2027'!$G:$G,$C43,'4.1 Program Budget - 2024-2027'!BO:BO)</f>
        <v>0</v>
      </c>
      <c r="Q43" s="899">
        <f>SUMIF('4.1 Program Budget - 2024-2027'!$G:$G,$C43,'4.1 Program Budget - 2024-2027'!BP:BP)</f>
        <v>0</v>
      </c>
      <c r="R43" s="933"/>
      <c r="S43" s="933"/>
      <c r="T43" s="933"/>
    </row>
    <row r="44" spans="2:20" ht="16.2" thickBot="1">
      <c r="B44" s="1158"/>
      <c r="C44" s="826" t="s">
        <v>453</v>
      </c>
      <c r="D44" s="847">
        <f>SUBTOTAL(9,D33:D43)</f>
        <v>8540</v>
      </c>
      <c r="E44" s="847">
        <f t="shared" ref="E44" si="9">SUBTOTAL(9,E33:E43)</f>
        <v>0</v>
      </c>
      <c r="F44" s="1027"/>
      <c r="G44" s="1027"/>
      <c r="H44" s="847">
        <f t="shared" ref="H44" si="10">SUBTOTAL(9,H33:H43)</f>
        <v>665</v>
      </c>
      <c r="I44" s="847">
        <f t="shared" ref="I44" si="11">SUBTOTAL(9,I33:I43)</f>
        <v>65000</v>
      </c>
      <c r="J44" s="847">
        <f t="shared" ref="J44:K44" si="12">SUBTOTAL(9,J33:J43)</f>
        <v>1665</v>
      </c>
      <c r="K44" s="847">
        <f t="shared" si="12"/>
        <v>0</v>
      </c>
      <c r="L44" s="847">
        <f t="shared" ref="L44:P44" si="13">SUBTOTAL(9,L33:L43)</f>
        <v>0</v>
      </c>
      <c r="M44" s="847">
        <f t="shared" si="13"/>
        <v>650</v>
      </c>
      <c r="N44" s="847">
        <f t="shared" si="13"/>
        <v>650</v>
      </c>
      <c r="O44" s="847">
        <f t="shared" si="13"/>
        <v>0</v>
      </c>
      <c r="P44" s="847">
        <f t="shared" si="13"/>
        <v>0</v>
      </c>
      <c r="Q44" s="901">
        <f t="shared" ref="Q44" si="14">SUBTOTAL(9,Q33:Q43)</f>
        <v>0</v>
      </c>
    </row>
    <row r="45" spans="2:20" ht="15.6">
      <c r="B45" s="1161">
        <v>2027</v>
      </c>
      <c r="C45" s="932" t="s">
        <v>17</v>
      </c>
      <c r="D45" s="846">
        <f>+'7.3 PA PY budget_savings'!U49</f>
        <v>2836</v>
      </c>
      <c r="E45" s="845"/>
      <c r="F45" s="845"/>
      <c r="G45" s="845"/>
      <c r="H45" s="846">
        <f>+'7.3 PA PY budget_savings'!V49</f>
        <v>309</v>
      </c>
      <c r="I45" s="846">
        <f>+'7.3 PA PY budget_savings'!W49</f>
        <v>21000</v>
      </c>
      <c r="J45" s="846">
        <f>+'7.3 PA PY budget_savings'!X49</f>
        <v>999</v>
      </c>
      <c r="K45" s="846">
        <f>+'7.3 PA PY budget_savings'!Y49</f>
        <v>0</v>
      </c>
      <c r="L45" s="846">
        <f>+'7.3 PA PY budget_savings'!Z49</f>
        <v>0</v>
      </c>
      <c r="M45" s="846">
        <f>SUMIF('4.1 Program Budget - 2024-2027'!$G:$G,$C45,'4.1 Program Budget - 2024-2027'!CD:CD)</f>
        <v>300</v>
      </c>
      <c r="N45" s="846">
        <f>SUMIF('4.1 Program Budget - 2024-2027'!$G:$G,$C45,'4.1 Program Budget - 2024-2027'!CE:CE)</f>
        <v>300</v>
      </c>
      <c r="O45" s="846">
        <f>SUMIF('4.1 Program Budget - 2024-2027'!$G:$G,$C45,'4.1 Program Budget - 2024-2027'!CF:CF)</f>
        <v>0</v>
      </c>
      <c r="P45" s="846">
        <f>SUMIF('4.1 Program Budget - 2024-2027'!$G:$G,$C45,'4.1 Program Budget - 2024-2027'!CG:CG)</f>
        <v>0</v>
      </c>
      <c r="Q45" s="899">
        <f>SUMIF('4.1 Program Budget - 2024-2027'!$G:$G,$C45,'4.1 Program Budget - 2024-2027'!CH:CH)</f>
        <v>0</v>
      </c>
      <c r="R45" s="933"/>
      <c r="S45" s="933"/>
      <c r="T45" s="933"/>
    </row>
    <row r="46" spans="2:20" ht="15.6">
      <c r="B46" s="1162"/>
      <c r="C46" s="934" t="s">
        <v>22</v>
      </c>
      <c r="D46" s="846">
        <f>+'7.3 PA PY budget_savings'!U50</f>
        <v>1402</v>
      </c>
      <c r="E46" s="845"/>
      <c r="F46" s="845"/>
      <c r="G46" s="845"/>
      <c r="H46" s="846">
        <f>+'7.3 PA PY budget_savings'!V50</f>
        <v>103</v>
      </c>
      <c r="I46" s="846">
        <f>+'7.3 PA PY budget_savings'!W50</f>
        <v>7000</v>
      </c>
      <c r="J46" s="846">
        <f>+'7.3 PA PY budget_savings'!X50</f>
        <v>333</v>
      </c>
      <c r="K46" s="846">
        <f>+'7.3 PA PY budget_savings'!Y50</f>
        <v>0</v>
      </c>
      <c r="L46" s="846">
        <f>+'7.3 PA PY budget_savings'!Z50</f>
        <v>0</v>
      </c>
      <c r="M46" s="846">
        <f>SUMIF('4.1 Program Budget - 2024-2027'!$G:$G,$C46,'4.1 Program Budget - 2024-2027'!CD:CD)</f>
        <v>100</v>
      </c>
      <c r="N46" s="846">
        <f>SUMIF('4.1 Program Budget - 2024-2027'!$G:$G,$C46,'4.1 Program Budget - 2024-2027'!CE:CE)</f>
        <v>100</v>
      </c>
      <c r="O46" s="846">
        <f>SUMIF('4.1 Program Budget - 2024-2027'!$G:$G,$C46,'4.1 Program Budget - 2024-2027'!CF:CF)</f>
        <v>0</v>
      </c>
      <c r="P46" s="846">
        <f>SUMIF('4.1 Program Budget - 2024-2027'!$G:$G,$C46,'4.1 Program Budget - 2024-2027'!CG:CG)</f>
        <v>0</v>
      </c>
      <c r="Q46" s="899">
        <f>SUMIF('4.1 Program Budget - 2024-2027'!$G:$G,$C46,'4.1 Program Budget - 2024-2027'!CH:CH)</f>
        <v>0</v>
      </c>
      <c r="R46" s="933"/>
      <c r="S46" s="933"/>
      <c r="T46" s="933"/>
    </row>
    <row r="47" spans="2:20" ht="15.6">
      <c r="B47" s="1162"/>
      <c r="C47" s="934" t="s">
        <v>25</v>
      </c>
      <c r="D47" s="846">
        <f>+'7.3 PA PY budget_savings'!U51</f>
        <v>4502</v>
      </c>
      <c r="E47" s="845"/>
      <c r="F47" s="845"/>
      <c r="G47" s="845"/>
      <c r="H47" s="846">
        <f>+'7.3 PA PY budget_savings'!V51</f>
        <v>253</v>
      </c>
      <c r="I47" s="846">
        <f>+'7.3 PA PY budget_savings'!W51</f>
        <v>37000</v>
      </c>
      <c r="J47" s="846">
        <f>+'7.3 PA PY budget_savings'!X51</f>
        <v>333</v>
      </c>
      <c r="K47" s="846">
        <f>+'7.3 PA PY budget_savings'!Y51</f>
        <v>0</v>
      </c>
      <c r="L47" s="846">
        <f>+'7.3 PA PY budget_savings'!Z51</f>
        <v>0</v>
      </c>
      <c r="M47" s="846">
        <f>SUMIF('4.1 Program Budget - 2024-2027'!$G:$G,$C47,'4.1 Program Budget - 2024-2027'!CD:CD)</f>
        <v>250</v>
      </c>
      <c r="N47" s="846">
        <f>SUMIF('4.1 Program Budget - 2024-2027'!$G:$G,$C47,'4.1 Program Budget - 2024-2027'!CE:CE)</f>
        <v>250</v>
      </c>
      <c r="O47" s="846">
        <f>SUMIF('4.1 Program Budget - 2024-2027'!$G:$G,$C47,'4.1 Program Budget - 2024-2027'!CF:CF)</f>
        <v>0</v>
      </c>
      <c r="P47" s="846">
        <f>SUMIF('4.1 Program Budget - 2024-2027'!$G:$G,$C47,'4.1 Program Budget - 2024-2027'!CG:CG)</f>
        <v>0</v>
      </c>
      <c r="Q47" s="899">
        <f>SUMIF('4.1 Program Budget - 2024-2027'!$G:$G,$C47,'4.1 Program Budget - 2024-2027'!CH:CH)</f>
        <v>0</v>
      </c>
      <c r="R47" s="933"/>
      <c r="S47" s="933"/>
      <c r="T47" s="933"/>
    </row>
    <row r="48" spans="2:20" ht="15.6">
      <c r="B48" s="1162"/>
      <c r="C48" s="934" t="s">
        <v>27</v>
      </c>
      <c r="D48" s="846">
        <f>+'7.3 PA PY budget_savings'!U52</f>
        <v>0</v>
      </c>
      <c r="E48" s="845"/>
      <c r="F48" s="845"/>
      <c r="G48" s="845"/>
      <c r="H48" s="846">
        <f>+'7.3 PA PY budget_savings'!V52</f>
        <v>0</v>
      </c>
      <c r="I48" s="846">
        <f>+'7.3 PA PY budget_savings'!W52</f>
        <v>0</v>
      </c>
      <c r="J48" s="846">
        <f>+'7.3 PA PY budget_savings'!X52</f>
        <v>0</v>
      </c>
      <c r="K48" s="846">
        <f>+'7.3 PA PY budget_savings'!Y52</f>
        <v>0</v>
      </c>
      <c r="L48" s="846">
        <f>+'7.3 PA PY budget_savings'!Z52</f>
        <v>0</v>
      </c>
      <c r="M48" s="846">
        <f>SUMIF('4.1 Program Budget - 2024-2027'!$G:$G,$C48,'4.1 Program Budget - 2024-2027'!CD:CD)</f>
        <v>0</v>
      </c>
      <c r="N48" s="846">
        <f>SUMIF('4.1 Program Budget - 2024-2027'!$G:$G,$C48,'4.1 Program Budget - 2024-2027'!CE:CE)</f>
        <v>0</v>
      </c>
      <c r="O48" s="846">
        <f>SUMIF('4.1 Program Budget - 2024-2027'!$G:$G,$C48,'4.1 Program Budget - 2024-2027'!CF:CF)</f>
        <v>0</v>
      </c>
      <c r="P48" s="846">
        <f>SUMIF('4.1 Program Budget - 2024-2027'!$G:$G,$C48,'4.1 Program Budget - 2024-2027'!CG:CG)</f>
        <v>0</v>
      </c>
      <c r="Q48" s="899">
        <f>SUMIF('4.1 Program Budget - 2024-2027'!$G:$G,$C48,'4.1 Program Budget - 2024-2027'!CH:CH)</f>
        <v>0</v>
      </c>
      <c r="R48" s="933"/>
      <c r="S48" s="933"/>
      <c r="T48" s="933"/>
    </row>
    <row r="49" spans="2:20" ht="15.6">
      <c r="B49" s="1162"/>
      <c r="C49" s="934" t="s">
        <v>29</v>
      </c>
      <c r="D49" s="846">
        <f>+'7.3 PA PY budget_savings'!U53</f>
        <v>0</v>
      </c>
      <c r="E49" s="845"/>
      <c r="F49" s="845"/>
      <c r="G49" s="845"/>
      <c r="H49" s="846">
        <f>+'7.3 PA PY budget_savings'!V53</f>
        <v>0</v>
      </c>
      <c r="I49" s="846">
        <f>+'7.3 PA PY budget_savings'!W53</f>
        <v>0</v>
      </c>
      <c r="J49" s="846">
        <f>+'7.3 PA PY budget_savings'!X53</f>
        <v>0</v>
      </c>
      <c r="K49" s="846">
        <f>+'7.3 PA PY budget_savings'!Y53</f>
        <v>0</v>
      </c>
      <c r="L49" s="846">
        <f>+'7.3 PA PY budget_savings'!Z53</f>
        <v>0</v>
      </c>
      <c r="M49" s="846">
        <f>SUMIF('4.1 Program Budget - 2024-2027'!$G:$G,$C49,'4.1 Program Budget - 2024-2027'!CD:CD)</f>
        <v>0</v>
      </c>
      <c r="N49" s="846">
        <f>SUMIF('4.1 Program Budget - 2024-2027'!$G:$G,$C49,'4.1 Program Budget - 2024-2027'!CE:CE)</f>
        <v>0</v>
      </c>
      <c r="O49" s="846">
        <f>SUMIF('4.1 Program Budget - 2024-2027'!$G:$G,$C49,'4.1 Program Budget - 2024-2027'!CF:CF)</f>
        <v>0</v>
      </c>
      <c r="P49" s="846">
        <f>SUMIF('4.1 Program Budget - 2024-2027'!$G:$G,$C49,'4.1 Program Budget - 2024-2027'!CG:CG)</f>
        <v>0</v>
      </c>
      <c r="Q49" s="899">
        <f>SUMIF('4.1 Program Budget - 2024-2027'!$G:$G,$C49,'4.1 Program Budget - 2024-2027'!CH:CH)</f>
        <v>0</v>
      </c>
      <c r="R49" s="933"/>
      <c r="S49" s="933"/>
      <c r="T49" s="933"/>
    </row>
    <row r="50" spans="2:20" ht="15.6">
      <c r="B50" s="1162"/>
      <c r="C50" s="934" t="s">
        <v>30</v>
      </c>
      <c r="D50" s="846">
        <f>+'7.3 PA PY budget_savings'!U54</f>
        <v>0</v>
      </c>
      <c r="E50" s="845"/>
      <c r="F50" s="845"/>
      <c r="G50" s="845"/>
      <c r="H50" s="846">
        <f>+'7.3 PA PY budget_savings'!V54</f>
        <v>0</v>
      </c>
      <c r="I50" s="846">
        <f>+'7.3 PA PY budget_savings'!W54</f>
        <v>0</v>
      </c>
      <c r="J50" s="846">
        <f>+'7.3 PA PY budget_savings'!X54</f>
        <v>0</v>
      </c>
      <c r="K50" s="846">
        <f>+'7.3 PA PY budget_savings'!Y54</f>
        <v>0</v>
      </c>
      <c r="L50" s="846">
        <f>+'7.3 PA PY budget_savings'!Z54</f>
        <v>0</v>
      </c>
      <c r="M50" s="846">
        <f>SUMIF('4.1 Program Budget - 2024-2027'!$G:$G,$C50,'4.1 Program Budget - 2024-2027'!CD:CD)</f>
        <v>0</v>
      </c>
      <c r="N50" s="846">
        <f>SUMIF('4.1 Program Budget - 2024-2027'!$G:$G,$C50,'4.1 Program Budget - 2024-2027'!CE:CE)</f>
        <v>0</v>
      </c>
      <c r="O50" s="846">
        <f>SUMIF('4.1 Program Budget - 2024-2027'!$G:$G,$C50,'4.1 Program Budget - 2024-2027'!CF:CF)</f>
        <v>0</v>
      </c>
      <c r="P50" s="846">
        <f>SUMIF('4.1 Program Budget - 2024-2027'!$G:$G,$C50,'4.1 Program Budget - 2024-2027'!CG:CG)</f>
        <v>0</v>
      </c>
      <c r="Q50" s="899">
        <f>SUMIF('4.1 Program Budget - 2024-2027'!$G:$G,$C50,'4.1 Program Budget - 2024-2027'!CH:CH)</f>
        <v>0</v>
      </c>
      <c r="R50" s="933"/>
      <c r="S50" s="933"/>
      <c r="T50" s="933"/>
    </row>
    <row r="51" spans="2:20" ht="15.6">
      <c r="B51" s="1162"/>
      <c r="C51" s="934" t="s">
        <v>32</v>
      </c>
      <c r="D51" s="846">
        <f>+'7.3 PA PY budget_savings'!U55</f>
        <v>0</v>
      </c>
      <c r="E51" s="845"/>
      <c r="F51" s="845"/>
      <c r="G51" s="845"/>
      <c r="H51" s="846">
        <f>+'7.3 PA PY budget_savings'!V55</f>
        <v>0</v>
      </c>
      <c r="I51" s="846">
        <f>+'7.3 PA PY budget_savings'!W55</f>
        <v>0</v>
      </c>
      <c r="J51" s="846">
        <f>+'7.3 PA PY budget_savings'!X55</f>
        <v>0</v>
      </c>
      <c r="K51" s="846">
        <f>+'7.3 PA PY budget_savings'!Y55</f>
        <v>0</v>
      </c>
      <c r="L51" s="846">
        <f>+'7.3 PA PY budget_savings'!Z55</f>
        <v>0</v>
      </c>
      <c r="M51" s="846">
        <f>SUMIF('4.1 Program Budget - 2024-2027'!$G:$G,$C51,'4.1 Program Budget - 2024-2027'!CD:CD)</f>
        <v>0</v>
      </c>
      <c r="N51" s="846">
        <f>SUMIF('4.1 Program Budget - 2024-2027'!$G:$G,$C51,'4.1 Program Budget - 2024-2027'!CE:CE)</f>
        <v>0</v>
      </c>
      <c r="O51" s="846">
        <f>SUMIF('4.1 Program Budget - 2024-2027'!$G:$G,$C51,'4.1 Program Budget - 2024-2027'!CF:CF)</f>
        <v>0</v>
      </c>
      <c r="P51" s="846">
        <f>SUMIF('4.1 Program Budget - 2024-2027'!$G:$G,$C51,'4.1 Program Budget - 2024-2027'!CG:CG)</f>
        <v>0</v>
      </c>
      <c r="Q51" s="899">
        <f>SUMIF('4.1 Program Budget - 2024-2027'!$G:$G,$C51,'4.1 Program Budget - 2024-2027'!CH:CH)</f>
        <v>0</v>
      </c>
      <c r="R51" s="933"/>
      <c r="S51" s="933"/>
      <c r="T51" s="933"/>
    </row>
    <row r="52" spans="2:20" ht="15.6">
      <c r="B52" s="1162"/>
      <c r="C52" s="934" t="s">
        <v>34</v>
      </c>
      <c r="D52" s="846">
        <f>+'7.3 PA PY budget_savings'!U56</f>
        <v>0</v>
      </c>
      <c r="E52" s="845"/>
      <c r="F52" s="845"/>
      <c r="G52" s="845"/>
      <c r="H52" s="846">
        <f>+'7.3 PA PY budget_savings'!V56</f>
        <v>0</v>
      </c>
      <c r="I52" s="846">
        <f>+'7.3 PA PY budget_savings'!W56</f>
        <v>0</v>
      </c>
      <c r="J52" s="846">
        <f>+'7.3 PA PY budget_savings'!X56</f>
        <v>0</v>
      </c>
      <c r="K52" s="846">
        <f>+'7.3 PA PY budget_savings'!Y56</f>
        <v>0</v>
      </c>
      <c r="L52" s="846">
        <f>+'7.3 PA PY budget_savings'!Z56</f>
        <v>0</v>
      </c>
      <c r="M52" s="846">
        <f>SUMIF('4.1 Program Budget - 2024-2027'!$G:$G,$C52,'4.1 Program Budget - 2024-2027'!CD:CD)</f>
        <v>0</v>
      </c>
      <c r="N52" s="846">
        <f>SUMIF('4.1 Program Budget - 2024-2027'!$G:$G,$C52,'4.1 Program Budget - 2024-2027'!CE:CE)</f>
        <v>0</v>
      </c>
      <c r="O52" s="846">
        <f>SUMIF('4.1 Program Budget - 2024-2027'!$G:$G,$C52,'4.1 Program Budget - 2024-2027'!CF:CF)</f>
        <v>0</v>
      </c>
      <c r="P52" s="846">
        <f>SUMIF('4.1 Program Budget - 2024-2027'!$G:$G,$C52,'4.1 Program Budget - 2024-2027'!CG:CG)</f>
        <v>0</v>
      </c>
      <c r="Q52" s="899">
        <f>SUMIF('4.1 Program Budget - 2024-2027'!$G:$G,$C52,'4.1 Program Budget - 2024-2027'!CH:CH)</f>
        <v>0</v>
      </c>
      <c r="R52" s="933"/>
      <c r="S52" s="933"/>
      <c r="T52" s="933"/>
    </row>
    <row r="53" spans="2:20" ht="15.6">
      <c r="B53" s="1162"/>
      <c r="C53" s="934" t="s">
        <v>36</v>
      </c>
      <c r="D53" s="846">
        <f>+'7.3 PA PY budget_savings'!U57</f>
        <v>0</v>
      </c>
      <c r="E53" s="845"/>
      <c r="F53" s="845"/>
      <c r="G53" s="845"/>
      <c r="H53" s="846">
        <f>+'7.3 PA PY budget_savings'!V57</f>
        <v>0</v>
      </c>
      <c r="I53" s="846">
        <f>+'7.3 PA PY budget_savings'!W57</f>
        <v>0</v>
      </c>
      <c r="J53" s="846">
        <f>+'7.3 PA PY budget_savings'!X57</f>
        <v>0</v>
      </c>
      <c r="K53" s="846">
        <f>+'7.3 PA PY budget_savings'!Y57</f>
        <v>0</v>
      </c>
      <c r="L53" s="846">
        <f>+'7.3 PA PY budget_savings'!Z57</f>
        <v>0</v>
      </c>
      <c r="M53" s="846">
        <f>SUMIF('4.1 Program Budget - 2024-2027'!$G:$G,$C53,'4.1 Program Budget - 2024-2027'!CD:CD)</f>
        <v>0</v>
      </c>
      <c r="N53" s="846">
        <f>SUMIF('4.1 Program Budget - 2024-2027'!$G:$G,$C53,'4.1 Program Budget - 2024-2027'!CE:CE)</f>
        <v>0</v>
      </c>
      <c r="O53" s="846">
        <f>SUMIF('4.1 Program Budget - 2024-2027'!$G:$G,$C53,'4.1 Program Budget - 2024-2027'!CF:CF)</f>
        <v>0</v>
      </c>
      <c r="P53" s="846">
        <f>SUMIF('4.1 Program Budget - 2024-2027'!$G:$G,$C53,'4.1 Program Budget - 2024-2027'!CG:CG)</f>
        <v>0</v>
      </c>
      <c r="Q53" s="899">
        <f>SUMIF('4.1 Program Budget - 2024-2027'!$G:$G,$C53,'4.1 Program Budget - 2024-2027'!CH:CH)</f>
        <v>0</v>
      </c>
      <c r="R53" s="933"/>
      <c r="S53" s="933"/>
      <c r="T53" s="933"/>
    </row>
    <row r="54" spans="2:20" ht="15.6">
      <c r="B54" s="1162"/>
      <c r="C54" s="930" t="s">
        <v>457</v>
      </c>
      <c r="D54" s="846">
        <f>+'7.3 PA PY budget_savings'!U68</f>
        <v>0</v>
      </c>
      <c r="E54" s="845"/>
      <c r="F54" s="845"/>
      <c r="G54" s="845"/>
      <c r="H54" s="846">
        <f>+'7.3 PA PY budget_savings'!V68</f>
        <v>0</v>
      </c>
      <c r="I54" s="846">
        <f>+'7.3 PA PY budget_savings'!W68</f>
        <v>0</v>
      </c>
      <c r="J54" s="846">
        <f>+'7.3 PA PY budget_savings'!X68</f>
        <v>0</v>
      </c>
      <c r="K54" s="846">
        <f>+'7.3 PA PY budget_savings'!Y68</f>
        <v>0</v>
      </c>
      <c r="L54" s="846">
        <f>+'7.3 PA PY budget_savings'!Z68</f>
        <v>0</v>
      </c>
      <c r="M54" s="846">
        <f>SUMIF('4.1 Program Budget - 2024-2027'!$G:$G,$C54,'4.1 Program Budget - 2024-2027'!CD:CD)</f>
        <v>0</v>
      </c>
      <c r="N54" s="846">
        <f>SUMIF('4.1 Program Budget - 2024-2027'!$G:$G,$C54,'4.1 Program Budget - 2024-2027'!CE:CE)</f>
        <v>0</v>
      </c>
      <c r="O54" s="846">
        <f>SUMIF('4.1 Program Budget - 2024-2027'!$G:$G,$C54,'4.1 Program Budget - 2024-2027'!CF:CF)</f>
        <v>0</v>
      </c>
      <c r="P54" s="846">
        <f>SUMIF('4.1 Program Budget - 2024-2027'!$G:$G,$C54,'4.1 Program Budget - 2024-2027'!CG:CG)</f>
        <v>0</v>
      </c>
      <c r="Q54" s="899">
        <f>SUMIF('4.1 Program Budget - 2024-2027'!$G:$G,$C54,'4.1 Program Budget - 2024-2027'!CH:CH)</f>
        <v>0</v>
      </c>
      <c r="R54" s="933"/>
      <c r="S54" s="933"/>
      <c r="T54" s="933"/>
    </row>
    <row r="55" spans="2:20" ht="16.2" thickBot="1">
      <c r="B55" s="1162"/>
      <c r="C55" s="935" t="s">
        <v>349</v>
      </c>
      <c r="D55" s="846">
        <f>+'7.3 PA PY budget_savings'!U61</f>
        <v>0</v>
      </c>
      <c r="E55" s="845"/>
      <c r="F55" s="845"/>
      <c r="G55" s="845"/>
      <c r="H55" s="846">
        <f>+'7.3 PA PY budget_savings'!V61</f>
        <v>0</v>
      </c>
      <c r="I55" s="846">
        <f>+'7.3 PA PY budget_savings'!W61</f>
        <v>0</v>
      </c>
      <c r="J55" s="846">
        <f>+'7.3 PA PY budget_savings'!X61</f>
        <v>0</v>
      </c>
      <c r="K55" s="846">
        <f>+'7.3 PA PY budget_savings'!Y61</f>
        <v>0</v>
      </c>
      <c r="L55" s="846">
        <f>+'7.3 PA PY budget_savings'!Z61</f>
        <v>0</v>
      </c>
      <c r="M55" s="846">
        <f>SUMIF('4.1 Program Budget - 2024-2027'!$G:$G,$C55,'4.1 Program Budget - 2024-2027'!CD:CD)</f>
        <v>0</v>
      </c>
      <c r="N55" s="846">
        <f>SUMIF('4.1 Program Budget - 2024-2027'!$G:$G,$C55,'4.1 Program Budget - 2024-2027'!CE:CE)</f>
        <v>0</v>
      </c>
      <c r="O55" s="846">
        <f>SUMIF('4.1 Program Budget - 2024-2027'!$G:$G,$C55,'4.1 Program Budget - 2024-2027'!CF:CF)</f>
        <v>0</v>
      </c>
      <c r="P55" s="846">
        <f>SUMIF('4.1 Program Budget - 2024-2027'!$G:$G,$C55,'4.1 Program Budget - 2024-2027'!CG:CG)</f>
        <v>0</v>
      </c>
      <c r="Q55" s="899">
        <f>SUMIF('4.1 Program Budget - 2024-2027'!$G:$G,$C55,'4.1 Program Budget - 2024-2027'!CH:CH)</f>
        <v>0</v>
      </c>
      <c r="R55" s="933"/>
      <c r="S55" s="933"/>
      <c r="T55" s="933"/>
    </row>
    <row r="56" spans="2:20" ht="16.2" thickBot="1">
      <c r="B56" s="1158"/>
      <c r="C56" s="826" t="s">
        <v>453</v>
      </c>
      <c r="D56" s="847">
        <f>SUBTOTAL(9,D45:D55)</f>
        <v>8740</v>
      </c>
      <c r="E56" s="847">
        <f t="shared" ref="E56" si="15">SUBTOTAL(9,E45:E55)</f>
        <v>0</v>
      </c>
      <c r="F56" s="1027"/>
      <c r="G56" s="1027"/>
      <c r="H56" s="847">
        <f t="shared" ref="H56" si="16">SUBTOTAL(9,H45:H55)</f>
        <v>665</v>
      </c>
      <c r="I56" s="847">
        <f t="shared" ref="I56" si="17">SUBTOTAL(9,I45:I55)</f>
        <v>65000</v>
      </c>
      <c r="J56" s="847">
        <f t="shared" ref="J56:K56" si="18">SUBTOTAL(9,J45:J55)</f>
        <v>1665</v>
      </c>
      <c r="K56" s="847">
        <f t="shared" si="18"/>
        <v>0</v>
      </c>
      <c r="L56" s="847">
        <f t="shared" ref="L56:P56" si="19">SUBTOTAL(9,L45:L55)</f>
        <v>0</v>
      </c>
      <c r="M56" s="847">
        <f t="shared" si="19"/>
        <v>650</v>
      </c>
      <c r="N56" s="847">
        <f t="shared" si="19"/>
        <v>650</v>
      </c>
      <c r="O56" s="847">
        <f t="shared" si="19"/>
        <v>0</v>
      </c>
      <c r="P56" s="847">
        <f t="shared" si="19"/>
        <v>0</v>
      </c>
      <c r="Q56" s="901">
        <f t="shared" ref="Q56" si="20">SUBTOTAL(9,Q45:Q55)</f>
        <v>0</v>
      </c>
    </row>
    <row r="57" spans="2:20" ht="15.6">
      <c r="B57" s="1161">
        <v>2028</v>
      </c>
      <c r="C57" s="932" t="s">
        <v>17</v>
      </c>
      <c r="D57" s="846">
        <f>+'7.3 PA PY budget_savings'!AA49</f>
        <v>100</v>
      </c>
      <c r="E57" s="845"/>
      <c r="F57" s="845"/>
      <c r="G57" s="845"/>
      <c r="H57" s="846">
        <f>+'7.3 PA PY budget_savings'!AB49</f>
        <v>101</v>
      </c>
      <c r="I57" s="846">
        <f>+'7.3 PA PY budget_savings'!AC49</f>
        <v>5000</v>
      </c>
      <c r="J57" s="846">
        <f>+'7.3 PA PY budget_savings'!AD49</f>
        <v>222</v>
      </c>
      <c r="K57" s="846">
        <f>+'7.3 PA PY budget_savings'!AE49</f>
        <v>0</v>
      </c>
      <c r="L57" s="846">
        <f>+'7.3 PA PY budget_savings'!AF49</f>
        <v>0</v>
      </c>
      <c r="M57" s="846">
        <f>SUMIF('4.2 Program Budget 2028-2031'!$D:$D,$C57,'4.2 Program Budget 2028-2031'!O:O)</f>
        <v>100</v>
      </c>
      <c r="N57" s="846">
        <f>SUMIF('4.2 Program Budget 2028-2031'!$D:$D,$C57,'4.2 Program Budget 2028-2031'!P:P)</f>
        <v>100</v>
      </c>
      <c r="O57" s="846">
        <f>SUMIF('4.2 Program Budget 2028-2031'!$D:$D,$C57,'4.2 Program Budget 2028-2031'!Q:Q)</f>
        <v>0</v>
      </c>
      <c r="P57" s="846">
        <f>SUMIF('4.2 Program Budget 2028-2031'!$D:$D,$C57,'4.2 Program Budget 2028-2031'!R:R)</f>
        <v>0</v>
      </c>
      <c r="Q57" s="899">
        <f>SUMIF('4.2 Program Budget 2028-2031'!$D:$D,$C57,'4.2 Program Budget 2028-2031'!S:S)</f>
        <v>0</v>
      </c>
      <c r="R57" s="933"/>
      <c r="S57" s="933"/>
      <c r="T57" s="933"/>
    </row>
    <row r="58" spans="2:20" ht="15.6">
      <c r="B58" s="1162"/>
      <c r="C58" s="934" t="s">
        <v>22</v>
      </c>
      <c r="D58" s="846">
        <f>+'7.3 PA PY budget_savings'!AA50</f>
        <v>100</v>
      </c>
      <c r="E58" s="845"/>
      <c r="F58" s="845"/>
      <c r="G58" s="845"/>
      <c r="H58" s="846">
        <f>+'7.3 PA PY budget_savings'!AB50</f>
        <v>101</v>
      </c>
      <c r="I58" s="846">
        <f>+'7.3 PA PY budget_savings'!AC50</f>
        <v>5000</v>
      </c>
      <c r="J58" s="846">
        <f>+'7.3 PA PY budget_savings'!AD50</f>
        <v>222</v>
      </c>
      <c r="K58" s="846">
        <f>+'7.3 PA PY budget_savings'!AE50</f>
        <v>0</v>
      </c>
      <c r="L58" s="846">
        <f>+'7.3 PA PY budget_savings'!AF50</f>
        <v>0</v>
      </c>
      <c r="M58" s="846">
        <f>SUMIF('4.2 Program Budget 2028-2031'!$D:$D,$C58,'4.2 Program Budget 2028-2031'!O:O)</f>
        <v>100</v>
      </c>
      <c r="N58" s="846">
        <f>SUMIF('4.2 Program Budget 2028-2031'!$D:$D,$C58,'4.2 Program Budget 2028-2031'!P:P)</f>
        <v>100</v>
      </c>
      <c r="O58" s="846">
        <f>SUMIF('4.2 Program Budget 2028-2031'!$D:$D,$C58,'4.2 Program Budget 2028-2031'!Q:Q)</f>
        <v>0</v>
      </c>
      <c r="P58" s="846">
        <f>SUMIF('4.2 Program Budget 2028-2031'!$D:$D,$C58,'4.2 Program Budget 2028-2031'!R:R)</f>
        <v>0</v>
      </c>
      <c r="Q58" s="899">
        <f>SUMIF('4.2 Program Budget 2028-2031'!$D:$D,$C58,'4.2 Program Budget 2028-2031'!S:S)</f>
        <v>0</v>
      </c>
      <c r="R58" s="933"/>
      <c r="S58" s="933"/>
      <c r="T58" s="933"/>
    </row>
    <row r="59" spans="2:20" ht="15.6">
      <c r="B59" s="1162"/>
      <c r="C59" s="934" t="s">
        <v>25</v>
      </c>
      <c r="D59" s="846">
        <f>+'7.3 PA PY budget_savings'!AA51</f>
        <v>211</v>
      </c>
      <c r="E59" s="845"/>
      <c r="F59" s="845"/>
      <c r="G59" s="845"/>
      <c r="H59" s="846">
        <f>+'7.3 PA PY budget_savings'!AB51</f>
        <v>101</v>
      </c>
      <c r="I59" s="846">
        <f>+'7.3 PA PY budget_savings'!AC51</f>
        <v>5000</v>
      </c>
      <c r="J59" s="846">
        <f>+'7.3 PA PY budget_savings'!AD51</f>
        <v>222</v>
      </c>
      <c r="K59" s="846">
        <f>+'7.3 PA PY budget_savings'!AE51</f>
        <v>0</v>
      </c>
      <c r="L59" s="846">
        <f>+'7.3 PA PY budget_savings'!AF51</f>
        <v>0</v>
      </c>
      <c r="M59" s="846">
        <f>SUMIF('4.2 Program Budget 2028-2031'!$D:$D,$C59,'4.2 Program Budget 2028-2031'!O:O)</f>
        <v>100</v>
      </c>
      <c r="N59" s="846">
        <f>SUMIF('4.2 Program Budget 2028-2031'!$D:$D,$C59,'4.2 Program Budget 2028-2031'!P:P)</f>
        <v>100</v>
      </c>
      <c r="O59" s="846">
        <f>SUMIF('4.2 Program Budget 2028-2031'!$D:$D,$C59,'4.2 Program Budget 2028-2031'!Q:Q)</f>
        <v>0</v>
      </c>
      <c r="P59" s="846">
        <f>SUMIF('4.2 Program Budget 2028-2031'!$D:$D,$C59,'4.2 Program Budget 2028-2031'!R:R)</f>
        <v>0</v>
      </c>
      <c r="Q59" s="899">
        <f>SUMIF('4.2 Program Budget 2028-2031'!$D:$D,$C59,'4.2 Program Budget 2028-2031'!S:S)</f>
        <v>0</v>
      </c>
      <c r="R59" s="933"/>
      <c r="S59" s="933"/>
      <c r="T59" s="933"/>
    </row>
    <row r="60" spans="2:20" ht="15.6">
      <c r="B60" s="1162"/>
      <c r="C60" s="934" t="s">
        <v>27</v>
      </c>
      <c r="D60" s="846">
        <f>+'7.3 PA PY budget_savings'!AA52</f>
        <v>250</v>
      </c>
      <c r="E60" s="845"/>
      <c r="F60" s="845"/>
      <c r="G60" s="845"/>
      <c r="H60" s="846">
        <f>+'7.3 PA PY budget_savings'!AB52</f>
        <v>251</v>
      </c>
      <c r="I60" s="846">
        <f>+'7.3 PA PY budget_savings'!AC52</f>
        <v>25000</v>
      </c>
      <c r="J60" s="846">
        <f>+'7.3 PA PY budget_savings'!AD52</f>
        <v>222</v>
      </c>
      <c r="K60" s="846">
        <f>+'7.3 PA PY budget_savings'!AE52</f>
        <v>0</v>
      </c>
      <c r="L60" s="846">
        <f>+'7.3 PA PY budget_savings'!AF52</f>
        <v>0</v>
      </c>
      <c r="M60" s="846">
        <f>SUMIF('4.2 Program Budget 2028-2031'!$D:$D,$C60,'4.2 Program Budget 2028-2031'!O:O)</f>
        <v>250</v>
      </c>
      <c r="N60" s="846">
        <f>SUMIF('4.2 Program Budget 2028-2031'!$D:$D,$C60,'4.2 Program Budget 2028-2031'!P:P)</f>
        <v>250</v>
      </c>
      <c r="O60" s="846">
        <f>SUMIF('4.2 Program Budget 2028-2031'!$D:$D,$C60,'4.2 Program Budget 2028-2031'!Q:Q)</f>
        <v>0</v>
      </c>
      <c r="P60" s="846">
        <f>SUMIF('4.2 Program Budget 2028-2031'!$D:$D,$C60,'4.2 Program Budget 2028-2031'!R:R)</f>
        <v>0</v>
      </c>
      <c r="Q60" s="899">
        <f>SUMIF('4.2 Program Budget 2028-2031'!$D:$D,$C60,'4.2 Program Budget 2028-2031'!S:S)</f>
        <v>0</v>
      </c>
      <c r="R60" s="933"/>
      <c r="S60" s="933"/>
      <c r="T60" s="933"/>
    </row>
    <row r="61" spans="2:20" ht="15.6">
      <c r="B61" s="1162"/>
      <c r="C61" s="934" t="s">
        <v>29</v>
      </c>
      <c r="D61" s="846">
        <f>+'7.3 PA PY budget_savings'!AA53</f>
        <v>211</v>
      </c>
      <c r="E61" s="845"/>
      <c r="F61" s="845"/>
      <c r="G61" s="845"/>
      <c r="H61" s="846">
        <f>+'7.3 PA PY budget_savings'!AB53</f>
        <v>101</v>
      </c>
      <c r="I61" s="846">
        <f>+'7.3 PA PY budget_savings'!AC53</f>
        <v>5000</v>
      </c>
      <c r="J61" s="846">
        <f>+'7.3 PA PY budget_savings'!AD53</f>
        <v>222</v>
      </c>
      <c r="K61" s="846">
        <f>+'7.3 PA PY budget_savings'!AE53</f>
        <v>0</v>
      </c>
      <c r="L61" s="846">
        <f>+'7.3 PA PY budget_savings'!AF53</f>
        <v>0</v>
      </c>
      <c r="M61" s="846">
        <f>SUMIF('4.2 Program Budget 2028-2031'!$D:$D,$C61,'4.2 Program Budget 2028-2031'!O:O)</f>
        <v>100</v>
      </c>
      <c r="N61" s="846">
        <f>SUMIF('4.2 Program Budget 2028-2031'!$D:$D,$C61,'4.2 Program Budget 2028-2031'!P:P)</f>
        <v>100</v>
      </c>
      <c r="O61" s="846">
        <f>SUMIF('4.2 Program Budget 2028-2031'!$D:$D,$C61,'4.2 Program Budget 2028-2031'!Q:Q)</f>
        <v>0</v>
      </c>
      <c r="P61" s="846">
        <f>SUMIF('4.2 Program Budget 2028-2031'!$D:$D,$C61,'4.2 Program Budget 2028-2031'!R:R)</f>
        <v>0</v>
      </c>
      <c r="Q61" s="899">
        <f>SUMIF('4.2 Program Budget 2028-2031'!$D:$D,$C61,'4.2 Program Budget 2028-2031'!S:S)</f>
        <v>0</v>
      </c>
      <c r="R61" s="933"/>
      <c r="S61" s="933"/>
      <c r="T61" s="933"/>
    </row>
    <row r="62" spans="2:20" ht="15.6">
      <c r="B62" s="1162"/>
      <c r="C62" s="934" t="s">
        <v>30</v>
      </c>
      <c r="D62" s="846">
        <f>+'7.3 PA PY budget_savings'!AA54</f>
        <v>707</v>
      </c>
      <c r="E62" s="845"/>
      <c r="F62" s="845"/>
      <c r="G62" s="845"/>
      <c r="H62" s="846">
        <f>+'7.3 PA PY budget_savings'!AB54</f>
        <v>0</v>
      </c>
      <c r="I62" s="846">
        <f>+'7.3 PA PY budget_savings'!AC54</f>
        <v>0</v>
      </c>
      <c r="J62" s="846">
        <f>+'7.3 PA PY budget_savings'!AD54</f>
        <v>0</v>
      </c>
      <c r="K62" s="846">
        <f>+'7.3 PA PY budget_savings'!AE54</f>
        <v>0</v>
      </c>
      <c r="L62" s="846">
        <f>+'7.3 PA PY budget_savings'!AF54</f>
        <v>0</v>
      </c>
      <c r="M62" s="846">
        <f>SUMIF('4.2 Program Budget 2028-2031'!$D:$D,$C62,'4.2 Program Budget 2028-2031'!O:O)</f>
        <v>0</v>
      </c>
      <c r="N62" s="846">
        <f>SUMIF('4.2 Program Budget 2028-2031'!$D:$D,$C62,'4.2 Program Budget 2028-2031'!P:P)</f>
        <v>0</v>
      </c>
      <c r="O62" s="846">
        <f>SUMIF('4.2 Program Budget 2028-2031'!$D:$D,$C62,'4.2 Program Budget 2028-2031'!Q:Q)</f>
        <v>0</v>
      </c>
      <c r="P62" s="846">
        <f>SUMIF('4.2 Program Budget 2028-2031'!$D:$D,$C62,'4.2 Program Budget 2028-2031'!R:R)</f>
        <v>0</v>
      </c>
      <c r="Q62" s="899">
        <f>SUMIF('4.2 Program Budget 2028-2031'!$D:$D,$C62,'4.2 Program Budget 2028-2031'!S:S)</f>
        <v>0</v>
      </c>
      <c r="R62" s="933"/>
      <c r="S62" s="933"/>
      <c r="T62" s="933"/>
    </row>
    <row r="63" spans="2:20" ht="15.6">
      <c r="B63" s="1162"/>
      <c r="C63" s="934" t="s">
        <v>32</v>
      </c>
      <c r="D63" s="846">
        <f>+'7.3 PA PY budget_savings'!AA55</f>
        <v>909</v>
      </c>
      <c r="E63" s="845"/>
      <c r="F63" s="845"/>
      <c r="G63" s="845"/>
      <c r="H63" s="846">
        <f>+'7.3 PA PY budget_savings'!AB55</f>
        <v>0</v>
      </c>
      <c r="I63" s="846">
        <f>+'7.3 PA PY budget_savings'!AC55</f>
        <v>0</v>
      </c>
      <c r="J63" s="846">
        <f>+'7.3 PA PY budget_savings'!AD55</f>
        <v>0</v>
      </c>
      <c r="K63" s="846">
        <f>+'7.3 PA PY budget_savings'!AE55</f>
        <v>0</v>
      </c>
      <c r="L63" s="846">
        <f>+'7.3 PA PY budget_savings'!AF55</f>
        <v>0</v>
      </c>
      <c r="M63" s="846">
        <f>SUMIF('4.2 Program Budget 2028-2031'!$D:$D,$C63,'4.2 Program Budget 2028-2031'!O:O)</f>
        <v>0</v>
      </c>
      <c r="N63" s="846">
        <f>SUMIF('4.2 Program Budget 2028-2031'!$D:$D,$C63,'4.2 Program Budget 2028-2031'!P:P)</f>
        <v>0</v>
      </c>
      <c r="O63" s="846">
        <f>SUMIF('4.2 Program Budget 2028-2031'!$D:$D,$C63,'4.2 Program Budget 2028-2031'!Q:Q)</f>
        <v>0</v>
      </c>
      <c r="P63" s="846">
        <f>SUMIF('4.2 Program Budget 2028-2031'!$D:$D,$C63,'4.2 Program Budget 2028-2031'!R:R)</f>
        <v>0</v>
      </c>
      <c r="Q63" s="899">
        <f>SUMIF('4.2 Program Budget 2028-2031'!$D:$D,$C63,'4.2 Program Budget 2028-2031'!S:S)</f>
        <v>0</v>
      </c>
      <c r="R63" s="933"/>
      <c r="S63" s="933"/>
      <c r="T63" s="933"/>
    </row>
    <row r="64" spans="2:20" ht="15.6">
      <c r="B64" s="1162"/>
      <c r="C64" s="934" t="s">
        <v>34</v>
      </c>
      <c r="D64" s="846">
        <f>+'7.3 PA PY budget_savings'!AA56</f>
        <v>0</v>
      </c>
      <c r="E64" s="845"/>
      <c r="F64" s="845"/>
      <c r="G64" s="845"/>
      <c r="H64" s="846">
        <f>+'7.3 PA PY budget_savings'!AB56</f>
        <v>0</v>
      </c>
      <c r="I64" s="846">
        <f>+'7.3 PA PY budget_savings'!AC56</f>
        <v>0</v>
      </c>
      <c r="J64" s="846">
        <f>+'7.3 PA PY budget_savings'!AD56</f>
        <v>0</v>
      </c>
      <c r="K64" s="846">
        <f>+'7.3 PA PY budget_savings'!AE56</f>
        <v>0</v>
      </c>
      <c r="L64" s="846">
        <f>+'7.3 PA PY budget_savings'!AF56</f>
        <v>0</v>
      </c>
      <c r="M64" s="846">
        <f>SUMIF('4.2 Program Budget 2028-2031'!$D:$D,$C64,'4.2 Program Budget 2028-2031'!O:O)</f>
        <v>0</v>
      </c>
      <c r="N64" s="846">
        <f>SUMIF('4.2 Program Budget 2028-2031'!$D:$D,$C64,'4.2 Program Budget 2028-2031'!P:P)</f>
        <v>0</v>
      </c>
      <c r="O64" s="846">
        <f>SUMIF('4.2 Program Budget 2028-2031'!$D:$D,$C64,'4.2 Program Budget 2028-2031'!Q:Q)</f>
        <v>0</v>
      </c>
      <c r="P64" s="846">
        <f>SUMIF('4.2 Program Budget 2028-2031'!$D:$D,$C64,'4.2 Program Budget 2028-2031'!R:R)</f>
        <v>0</v>
      </c>
      <c r="Q64" s="899">
        <f>SUMIF('4.2 Program Budget 2028-2031'!$D:$D,$C64,'4.2 Program Budget 2028-2031'!S:S)</f>
        <v>0</v>
      </c>
      <c r="R64" s="933"/>
      <c r="S64" s="933"/>
      <c r="T64" s="933"/>
    </row>
    <row r="65" spans="2:20" ht="15.6">
      <c r="B65" s="1162"/>
      <c r="C65" s="934" t="s">
        <v>36</v>
      </c>
      <c r="D65" s="846">
        <f>+'7.3 PA PY budget_savings'!AA57</f>
        <v>0</v>
      </c>
      <c r="E65" s="845"/>
      <c r="F65" s="845"/>
      <c r="G65" s="845"/>
      <c r="H65" s="846">
        <f>+'7.3 PA PY budget_savings'!AB57</f>
        <v>0</v>
      </c>
      <c r="I65" s="846">
        <f>+'7.3 PA PY budget_savings'!AC57</f>
        <v>0</v>
      </c>
      <c r="J65" s="846">
        <f>+'7.3 PA PY budget_savings'!AD57</f>
        <v>0</v>
      </c>
      <c r="K65" s="846">
        <f>+'7.3 PA PY budget_savings'!AE57</f>
        <v>0</v>
      </c>
      <c r="L65" s="846">
        <f>+'7.3 PA PY budget_savings'!AF57</f>
        <v>0</v>
      </c>
      <c r="M65" s="846">
        <f>SUMIF('4.2 Program Budget 2028-2031'!$D:$D,$C65,'4.2 Program Budget 2028-2031'!O:O)</f>
        <v>0</v>
      </c>
      <c r="N65" s="846">
        <f>SUMIF('4.2 Program Budget 2028-2031'!$D:$D,$C65,'4.2 Program Budget 2028-2031'!P:P)</f>
        <v>0</v>
      </c>
      <c r="O65" s="846">
        <f>SUMIF('4.2 Program Budget 2028-2031'!$D:$D,$C65,'4.2 Program Budget 2028-2031'!Q:Q)</f>
        <v>0</v>
      </c>
      <c r="P65" s="846">
        <f>SUMIF('4.2 Program Budget 2028-2031'!$D:$D,$C65,'4.2 Program Budget 2028-2031'!R:R)</f>
        <v>0</v>
      </c>
      <c r="Q65" s="899">
        <f>SUMIF('4.2 Program Budget 2028-2031'!$D:$D,$C65,'4.2 Program Budget 2028-2031'!S:S)</f>
        <v>0</v>
      </c>
      <c r="R65" s="933"/>
      <c r="S65" s="933"/>
      <c r="T65" s="933"/>
    </row>
    <row r="66" spans="2:20" ht="15.6">
      <c r="B66" s="1162"/>
      <c r="C66" s="930" t="s">
        <v>457</v>
      </c>
      <c r="D66" s="846">
        <f>+'7.3 PA PY budget_savings'!AA68</f>
        <v>0</v>
      </c>
      <c r="E66" s="845"/>
      <c r="F66" s="845"/>
      <c r="G66" s="845"/>
      <c r="H66" s="846">
        <f>+'7.3 PA PY budget_savings'!AB68</f>
        <v>0</v>
      </c>
      <c r="I66" s="846">
        <f>+'7.3 PA PY budget_savings'!AC68</f>
        <v>0</v>
      </c>
      <c r="J66" s="846">
        <f>+'7.3 PA PY budget_savings'!AD68</f>
        <v>0</v>
      </c>
      <c r="K66" s="846">
        <f>+'7.3 PA PY budget_savings'!AE68</f>
        <v>0</v>
      </c>
      <c r="L66" s="846">
        <f>+'7.3 PA PY budget_savings'!AF68</f>
        <v>0</v>
      </c>
      <c r="M66" s="846">
        <f>SUMIF('4.2 Program Budget 2028-2031'!$D:$D,$C66,'4.2 Program Budget 2028-2031'!O:O)</f>
        <v>0</v>
      </c>
      <c r="N66" s="846">
        <f>SUMIF('4.2 Program Budget 2028-2031'!$D:$D,$C66,'4.2 Program Budget 2028-2031'!P:P)</f>
        <v>0</v>
      </c>
      <c r="O66" s="846">
        <f>SUMIF('4.2 Program Budget 2028-2031'!$D:$D,$C66,'4.2 Program Budget 2028-2031'!Q:Q)</f>
        <v>0</v>
      </c>
      <c r="P66" s="846">
        <f>SUMIF('4.2 Program Budget 2028-2031'!$D:$D,$C66,'4.2 Program Budget 2028-2031'!R:R)</f>
        <v>0</v>
      </c>
      <c r="Q66" s="899">
        <f>SUMIF('4.2 Program Budget 2028-2031'!$D:$D,$C66,'4.2 Program Budget 2028-2031'!S:S)</f>
        <v>0</v>
      </c>
      <c r="R66" s="933"/>
      <c r="S66" s="933"/>
      <c r="T66" s="933"/>
    </row>
    <row r="67" spans="2:20" ht="16.2" thickBot="1">
      <c r="B67" s="1162"/>
      <c r="C67" s="935" t="s">
        <v>349</v>
      </c>
      <c r="D67" s="846">
        <f>+'7.3 PA PY budget_savings'!AA61</f>
        <v>0</v>
      </c>
      <c r="E67" s="845"/>
      <c r="F67" s="845"/>
      <c r="G67" s="845"/>
      <c r="H67" s="846">
        <f>+'7.3 PA PY budget_savings'!AB61</f>
        <v>0</v>
      </c>
      <c r="I67" s="846">
        <f>+'7.3 PA PY budget_savings'!AC61</f>
        <v>0</v>
      </c>
      <c r="J67" s="846">
        <f>+'7.3 PA PY budget_savings'!AD61</f>
        <v>0</v>
      </c>
      <c r="K67" s="846">
        <f>+'7.3 PA PY budget_savings'!AE61</f>
        <v>0</v>
      </c>
      <c r="L67" s="846">
        <f>+'7.3 PA PY budget_savings'!AF61</f>
        <v>0</v>
      </c>
      <c r="M67" s="846">
        <f>SUMIF('4.2 Program Budget 2028-2031'!$D:$D,$C67,'4.2 Program Budget 2028-2031'!O:O)</f>
        <v>0</v>
      </c>
      <c r="N67" s="846">
        <f>SUMIF('4.2 Program Budget 2028-2031'!$D:$D,$C67,'4.2 Program Budget 2028-2031'!P:P)</f>
        <v>0</v>
      </c>
      <c r="O67" s="846">
        <f>SUMIF('4.2 Program Budget 2028-2031'!$D:$D,$C67,'4.2 Program Budget 2028-2031'!Q:Q)</f>
        <v>0</v>
      </c>
      <c r="P67" s="846">
        <f>SUMIF('4.2 Program Budget 2028-2031'!$D:$D,$C67,'4.2 Program Budget 2028-2031'!R:R)</f>
        <v>0</v>
      </c>
      <c r="Q67" s="899">
        <f>SUMIF('4.2 Program Budget 2028-2031'!$D:$D,$C67,'4.2 Program Budget 2028-2031'!S:S)</f>
        <v>0</v>
      </c>
      <c r="R67" s="933"/>
      <c r="S67" s="933"/>
      <c r="T67" s="933"/>
    </row>
    <row r="68" spans="2:20" ht="16.2" thickBot="1">
      <c r="B68" s="1158"/>
      <c r="C68" s="826" t="s">
        <v>453</v>
      </c>
      <c r="D68" s="847">
        <f>SUBTOTAL(9,D57:D67)</f>
        <v>2488</v>
      </c>
      <c r="E68" s="847">
        <f t="shared" ref="E68" si="21">SUBTOTAL(9,E57:E67)</f>
        <v>0</v>
      </c>
      <c r="F68" s="1027"/>
      <c r="G68" s="1027"/>
      <c r="H68" s="847">
        <f t="shared" ref="H68" si="22">SUBTOTAL(9,H57:H67)</f>
        <v>655</v>
      </c>
      <c r="I68" s="847">
        <f t="shared" ref="I68" si="23">SUBTOTAL(9,I57:I67)</f>
        <v>45000</v>
      </c>
      <c r="J68" s="847">
        <f t="shared" ref="J68:K68" si="24">SUBTOTAL(9,J57:J67)</f>
        <v>1110</v>
      </c>
      <c r="K68" s="847">
        <f t="shared" si="24"/>
        <v>0</v>
      </c>
      <c r="L68" s="847">
        <f t="shared" ref="L68:P68" si="25">SUBTOTAL(9,L57:L67)</f>
        <v>0</v>
      </c>
      <c r="M68" s="847">
        <f t="shared" si="25"/>
        <v>650</v>
      </c>
      <c r="N68" s="847">
        <f t="shared" si="25"/>
        <v>650</v>
      </c>
      <c r="O68" s="847">
        <f t="shared" si="25"/>
        <v>0</v>
      </c>
      <c r="P68" s="847">
        <f t="shared" si="25"/>
        <v>0</v>
      </c>
      <c r="Q68" s="901">
        <f t="shared" ref="Q68" si="26">SUBTOTAL(9,Q57:Q67)</f>
        <v>0</v>
      </c>
    </row>
    <row r="69" spans="2:20" ht="15.6">
      <c r="B69" s="1161">
        <v>2029</v>
      </c>
      <c r="C69" s="932" t="s">
        <v>17</v>
      </c>
      <c r="D69" s="846">
        <f>+'7.3 PA PY budget_savings'!AG49</f>
        <v>100</v>
      </c>
      <c r="E69" s="845"/>
      <c r="F69" s="845"/>
      <c r="G69" s="845"/>
      <c r="H69" s="846">
        <f>+'7.3 PA PY budget_savings'!AH49</f>
        <v>103</v>
      </c>
      <c r="I69" s="846">
        <f>+'7.3 PA PY budget_savings'!AI49</f>
        <v>7000</v>
      </c>
      <c r="J69" s="846">
        <f>+'7.3 PA PY budget_savings'!AJ49</f>
        <v>333</v>
      </c>
      <c r="K69" s="846">
        <f>+'7.3 PA PY budget_savings'!AK49</f>
        <v>0</v>
      </c>
      <c r="L69" s="846">
        <f>+'7.3 PA PY budget_savings'!AL49</f>
        <v>0</v>
      </c>
      <c r="M69" s="846">
        <f>SUMIF('4.2 Program Budget 2028-2031'!$D:$D,$C69,'4.2 Program Budget 2028-2031'!Z:Z)</f>
        <v>100</v>
      </c>
      <c r="N69" s="846">
        <f>SUMIF('4.2 Program Budget 2028-2031'!$D:$D,$C69,'4.2 Program Budget 2028-2031'!AA:AA)</f>
        <v>100</v>
      </c>
      <c r="O69" s="846">
        <f>SUMIF('4.2 Program Budget 2028-2031'!$D:$D,$C69,'4.2 Program Budget 2028-2031'!AB:AB)</f>
        <v>0</v>
      </c>
      <c r="P69" s="846">
        <f>SUMIF('4.2 Program Budget 2028-2031'!$D:$D,$C69,'4.2 Program Budget 2028-2031'!AC:AC)</f>
        <v>0</v>
      </c>
      <c r="Q69" s="899">
        <f>SUMIF('4.2 Program Budget 2028-2031'!$D:$D,$C69,'4.2 Program Budget 2028-2031'!AD:AD)</f>
        <v>0</v>
      </c>
      <c r="R69" s="933"/>
      <c r="S69" s="933"/>
      <c r="T69" s="933"/>
    </row>
    <row r="70" spans="2:20" ht="15.6">
      <c r="B70" s="1162"/>
      <c r="C70" s="934" t="s">
        <v>22</v>
      </c>
      <c r="D70" s="846">
        <f>+'7.3 PA PY budget_savings'!AG50</f>
        <v>100</v>
      </c>
      <c r="E70" s="845"/>
      <c r="F70" s="845"/>
      <c r="G70" s="845"/>
      <c r="H70" s="846">
        <f>+'7.3 PA PY budget_savings'!AH50</f>
        <v>103</v>
      </c>
      <c r="I70" s="846">
        <f>+'7.3 PA PY budget_savings'!AI50</f>
        <v>7000</v>
      </c>
      <c r="J70" s="846">
        <f>+'7.3 PA PY budget_savings'!AJ50</f>
        <v>333</v>
      </c>
      <c r="K70" s="846">
        <f>+'7.3 PA PY budget_savings'!AK50</f>
        <v>0</v>
      </c>
      <c r="L70" s="846">
        <f>+'7.3 PA PY budget_savings'!AL50</f>
        <v>0</v>
      </c>
      <c r="M70" s="846">
        <f>SUMIF('4.2 Program Budget 2028-2031'!$D:$D,$C70,'4.2 Program Budget 2028-2031'!Z:Z)</f>
        <v>100</v>
      </c>
      <c r="N70" s="846">
        <f>SUMIF('4.2 Program Budget 2028-2031'!$D:$D,$C70,'4.2 Program Budget 2028-2031'!AA:AA)</f>
        <v>100</v>
      </c>
      <c r="O70" s="846">
        <f>SUMIF('4.2 Program Budget 2028-2031'!$D:$D,$C70,'4.2 Program Budget 2028-2031'!AB:AB)</f>
        <v>0</v>
      </c>
      <c r="P70" s="846">
        <f>SUMIF('4.2 Program Budget 2028-2031'!$D:$D,$C70,'4.2 Program Budget 2028-2031'!AC:AC)</f>
        <v>0</v>
      </c>
      <c r="Q70" s="899">
        <f>SUMIF('4.2 Program Budget 2028-2031'!$D:$D,$C70,'4.2 Program Budget 2028-2031'!AD:AD)</f>
        <v>0</v>
      </c>
      <c r="R70" s="933"/>
      <c r="S70" s="933"/>
      <c r="T70" s="933"/>
    </row>
    <row r="71" spans="2:20" ht="15.6">
      <c r="B71" s="1162"/>
      <c r="C71" s="934" t="s">
        <v>25</v>
      </c>
      <c r="D71" s="846">
        <f>+'7.3 PA PY budget_savings'!AG51</f>
        <v>322</v>
      </c>
      <c r="E71" s="845"/>
      <c r="F71" s="845"/>
      <c r="G71" s="845"/>
      <c r="H71" s="846">
        <f>+'7.3 PA PY budget_savings'!AH51</f>
        <v>103</v>
      </c>
      <c r="I71" s="846">
        <f>+'7.3 PA PY budget_savings'!AI51</f>
        <v>7000</v>
      </c>
      <c r="J71" s="846">
        <f>+'7.3 PA PY budget_savings'!AJ51</f>
        <v>333</v>
      </c>
      <c r="K71" s="846">
        <f>+'7.3 PA PY budget_savings'!AK51</f>
        <v>0</v>
      </c>
      <c r="L71" s="846">
        <f>+'7.3 PA PY budget_savings'!AL51</f>
        <v>0</v>
      </c>
      <c r="M71" s="846">
        <f>SUMIF('4.2 Program Budget 2028-2031'!$D:$D,$C71,'4.2 Program Budget 2028-2031'!Z:Z)</f>
        <v>100</v>
      </c>
      <c r="N71" s="846">
        <f>SUMIF('4.2 Program Budget 2028-2031'!$D:$D,$C71,'4.2 Program Budget 2028-2031'!AA:AA)</f>
        <v>100</v>
      </c>
      <c r="O71" s="846">
        <f>SUMIF('4.2 Program Budget 2028-2031'!$D:$D,$C71,'4.2 Program Budget 2028-2031'!AB:AB)</f>
        <v>0</v>
      </c>
      <c r="P71" s="846">
        <f>SUMIF('4.2 Program Budget 2028-2031'!$D:$D,$C71,'4.2 Program Budget 2028-2031'!AC:AC)</f>
        <v>0</v>
      </c>
      <c r="Q71" s="899">
        <f>SUMIF('4.2 Program Budget 2028-2031'!$D:$D,$C71,'4.2 Program Budget 2028-2031'!AD:AD)</f>
        <v>0</v>
      </c>
      <c r="R71" s="933"/>
      <c r="S71" s="933"/>
      <c r="T71" s="933"/>
    </row>
    <row r="72" spans="2:20" ht="15.6">
      <c r="B72" s="1162"/>
      <c r="C72" s="934" t="s">
        <v>27</v>
      </c>
      <c r="D72" s="846">
        <f>+'7.3 PA PY budget_savings'!AG52</f>
        <v>250</v>
      </c>
      <c r="E72" s="845"/>
      <c r="F72" s="845"/>
      <c r="G72" s="845"/>
      <c r="H72" s="846">
        <f>+'7.3 PA PY budget_savings'!AH52</f>
        <v>253</v>
      </c>
      <c r="I72" s="846">
        <f>+'7.3 PA PY budget_savings'!AI52</f>
        <v>37000</v>
      </c>
      <c r="J72" s="846">
        <f>+'7.3 PA PY budget_savings'!AJ52</f>
        <v>333</v>
      </c>
      <c r="K72" s="846">
        <f>+'7.3 PA PY budget_savings'!AK52</f>
        <v>0</v>
      </c>
      <c r="L72" s="846">
        <f>+'7.3 PA PY budget_savings'!AL52</f>
        <v>0</v>
      </c>
      <c r="M72" s="846">
        <f>SUMIF('4.2 Program Budget 2028-2031'!$D:$D,$C72,'4.2 Program Budget 2028-2031'!Z:Z)</f>
        <v>250</v>
      </c>
      <c r="N72" s="846">
        <f>SUMIF('4.2 Program Budget 2028-2031'!$D:$D,$C72,'4.2 Program Budget 2028-2031'!AA:AA)</f>
        <v>250</v>
      </c>
      <c r="O72" s="846">
        <f>SUMIF('4.2 Program Budget 2028-2031'!$D:$D,$C72,'4.2 Program Budget 2028-2031'!AB:AB)</f>
        <v>0</v>
      </c>
      <c r="P72" s="846">
        <f>SUMIF('4.2 Program Budget 2028-2031'!$D:$D,$C72,'4.2 Program Budget 2028-2031'!AC:AC)</f>
        <v>0</v>
      </c>
      <c r="Q72" s="899">
        <f>SUMIF('4.2 Program Budget 2028-2031'!$D:$D,$C72,'4.2 Program Budget 2028-2031'!AD:AD)</f>
        <v>0</v>
      </c>
      <c r="R72" s="933"/>
      <c r="S72" s="933"/>
      <c r="T72" s="933"/>
    </row>
    <row r="73" spans="2:20" ht="15.6">
      <c r="B73" s="1162"/>
      <c r="C73" s="934" t="s">
        <v>29</v>
      </c>
      <c r="D73" s="846">
        <f>+'7.3 PA PY budget_savings'!AG53</f>
        <v>322</v>
      </c>
      <c r="E73" s="845"/>
      <c r="F73" s="845"/>
      <c r="G73" s="845"/>
      <c r="H73" s="846">
        <f>+'7.3 PA PY budget_savings'!AH53</f>
        <v>103</v>
      </c>
      <c r="I73" s="846">
        <f>+'7.3 PA PY budget_savings'!AI53</f>
        <v>7000</v>
      </c>
      <c r="J73" s="846">
        <f>+'7.3 PA PY budget_savings'!AJ53</f>
        <v>333</v>
      </c>
      <c r="K73" s="846">
        <f>+'7.3 PA PY budget_savings'!AK53</f>
        <v>0</v>
      </c>
      <c r="L73" s="846">
        <f>+'7.3 PA PY budget_savings'!AL53</f>
        <v>0</v>
      </c>
      <c r="M73" s="846">
        <f>SUMIF('4.2 Program Budget 2028-2031'!$D:$D,$C73,'4.2 Program Budget 2028-2031'!Z:Z)</f>
        <v>100</v>
      </c>
      <c r="N73" s="846">
        <f>SUMIF('4.2 Program Budget 2028-2031'!$D:$D,$C73,'4.2 Program Budget 2028-2031'!AA:AA)</f>
        <v>100</v>
      </c>
      <c r="O73" s="846">
        <f>SUMIF('4.2 Program Budget 2028-2031'!$D:$D,$C73,'4.2 Program Budget 2028-2031'!AB:AB)</f>
        <v>0</v>
      </c>
      <c r="P73" s="846">
        <f>SUMIF('4.2 Program Budget 2028-2031'!$D:$D,$C73,'4.2 Program Budget 2028-2031'!AC:AC)</f>
        <v>0</v>
      </c>
      <c r="Q73" s="899">
        <f>SUMIF('4.2 Program Budget 2028-2031'!$D:$D,$C73,'4.2 Program Budget 2028-2031'!AD:AD)</f>
        <v>0</v>
      </c>
      <c r="R73" s="933"/>
      <c r="S73" s="933"/>
      <c r="T73" s="933"/>
    </row>
    <row r="74" spans="2:20" ht="15.6">
      <c r="B74" s="1162"/>
      <c r="C74" s="934" t="s">
        <v>30</v>
      </c>
      <c r="D74" s="846">
        <f>+'7.3 PA PY budget_savings'!AG54</f>
        <v>444</v>
      </c>
      <c r="E74" s="845"/>
      <c r="F74" s="845"/>
      <c r="G74" s="845"/>
      <c r="H74" s="846">
        <f>+'7.3 PA PY budget_savings'!AH54</f>
        <v>0</v>
      </c>
      <c r="I74" s="846">
        <f>+'7.3 PA PY budget_savings'!AI54</f>
        <v>0</v>
      </c>
      <c r="J74" s="846">
        <f>+'7.3 PA PY budget_savings'!AJ54</f>
        <v>0</v>
      </c>
      <c r="K74" s="846">
        <f>+'7.3 PA PY budget_savings'!AK54</f>
        <v>0</v>
      </c>
      <c r="L74" s="846">
        <f>+'7.3 PA PY budget_savings'!AL54</f>
        <v>0</v>
      </c>
      <c r="M74" s="846">
        <f>SUMIF('4.2 Program Budget 2028-2031'!$D:$D,$C74,'4.2 Program Budget 2028-2031'!Z:Z)</f>
        <v>0</v>
      </c>
      <c r="N74" s="846">
        <f>SUMIF('4.2 Program Budget 2028-2031'!$D:$D,$C74,'4.2 Program Budget 2028-2031'!AA:AA)</f>
        <v>0</v>
      </c>
      <c r="O74" s="846">
        <f>SUMIF('4.2 Program Budget 2028-2031'!$D:$D,$C74,'4.2 Program Budget 2028-2031'!AB:AB)</f>
        <v>0</v>
      </c>
      <c r="P74" s="846">
        <f>SUMIF('4.2 Program Budget 2028-2031'!$D:$D,$C74,'4.2 Program Budget 2028-2031'!AC:AC)</f>
        <v>0</v>
      </c>
      <c r="Q74" s="899">
        <f>SUMIF('4.2 Program Budget 2028-2031'!$D:$D,$C74,'4.2 Program Budget 2028-2031'!AD:AD)</f>
        <v>0</v>
      </c>
      <c r="R74" s="933"/>
      <c r="S74" s="933"/>
      <c r="T74" s="933"/>
    </row>
    <row r="75" spans="2:20" ht="15.6">
      <c r="B75" s="1162"/>
      <c r="C75" s="934" t="s">
        <v>32</v>
      </c>
      <c r="D75" s="846">
        <f>+'7.3 PA PY budget_savings'!AG55</f>
        <v>0</v>
      </c>
      <c r="E75" s="845"/>
      <c r="F75" s="845"/>
      <c r="G75" s="845"/>
      <c r="H75" s="846">
        <f>+'7.3 PA PY budget_savings'!AH55</f>
        <v>0</v>
      </c>
      <c r="I75" s="846">
        <f>+'7.3 PA PY budget_savings'!AI55</f>
        <v>0</v>
      </c>
      <c r="J75" s="846">
        <f>+'7.3 PA PY budget_savings'!AJ55</f>
        <v>0</v>
      </c>
      <c r="K75" s="846">
        <f>+'7.3 PA PY budget_savings'!AK55</f>
        <v>0</v>
      </c>
      <c r="L75" s="846">
        <f>+'7.3 PA PY budget_savings'!AL55</f>
        <v>0</v>
      </c>
      <c r="M75" s="846">
        <f>SUMIF('4.2 Program Budget 2028-2031'!$D:$D,$C75,'4.2 Program Budget 2028-2031'!Z:Z)</f>
        <v>0</v>
      </c>
      <c r="N75" s="846">
        <f>SUMIF('4.2 Program Budget 2028-2031'!$D:$D,$C75,'4.2 Program Budget 2028-2031'!AA:AA)</f>
        <v>0</v>
      </c>
      <c r="O75" s="846">
        <f>SUMIF('4.2 Program Budget 2028-2031'!$D:$D,$C75,'4.2 Program Budget 2028-2031'!AB:AB)</f>
        <v>0</v>
      </c>
      <c r="P75" s="846">
        <f>SUMIF('4.2 Program Budget 2028-2031'!$D:$D,$C75,'4.2 Program Budget 2028-2031'!AC:AC)</f>
        <v>0</v>
      </c>
      <c r="Q75" s="899">
        <f>SUMIF('4.2 Program Budget 2028-2031'!$D:$D,$C75,'4.2 Program Budget 2028-2031'!AD:AD)</f>
        <v>0</v>
      </c>
      <c r="R75" s="933"/>
      <c r="S75" s="933"/>
      <c r="T75" s="933"/>
    </row>
    <row r="76" spans="2:20" ht="15.6">
      <c r="B76" s="1162"/>
      <c r="C76" s="934" t="s">
        <v>34</v>
      </c>
      <c r="D76" s="846">
        <f>+'7.3 PA PY budget_savings'!AG56</f>
        <v>0</v>
      </c>
      <c r="E76" s="845"/>
      <c r="F76" s="845"/>
      <c r="G76" s="845"/>
      <c r="H76" s="846">
        <f>+'7.3 PA PY budget_savings'!AH56</f>
        <v>0</v>
      </c>
      <c r="I76" s="846">
        <f>+'7.3 PA PY budget_savings'!AI56</f>
        <v>0</v>
      </c>
      <c r="J76" s="846">
        <f>+'7.3 PA PY budget_savings'!AJ56</f>
        <v>0</v>
      </c>
      <c r="K76" s="846">
        <f>+'7.3 PA PY budget_savings'!AK56</f>
        <v>0</v>
      </c>
      <c r="L76" s="846">
        <f>+'7.3 PA PY budget_savings'!AL56</f>
        <v>0</v>
      </c>
      <c r="M76" s="846">
        <f>SUMIF('4.2 Program Budget 2028-2031'!$D:$D,$C76,'4.2 Program Budget 2028-2031'!Z:Z)</f>
        <v>0</v>
      </c>
      <c r="N76" s="846">
        <f>SUMIF('4.2 Program Budget 2028-2031'!$D:$D,$C76,'4.2 Program Budget 2028-2031'!AA:AA)</f>
        <v>0</v>
      </c>
      <c r="O76" s="846">
        <f>SUMIF('4.2 Program Budget 2028-2031'!$D:$D,$C76,'4.2 Program Budget 2028-2031'!AB:AB)</f>
        <v>0</v>
      </c>
      <c r="P76" s="846">
        <f>SUMIF('4.2 Program Budget 2028-2031'!$D:$D,$C76,'4.2 Program Budget 2028-2031'!AC:AC)</f>
        <v>0</v>
      </c>
      <c r="Q76" s="899">
        <f>SUMIF('4.2 Program Budget 2028-2031'!$D:$D,$C76,'4.2 Program Budget 2028-2031'!AD:AD)</f>
        <v>0</v>
      </c>
      <c r="R76" s="933"/>
      <c r="S76" s="933"/>
      <c r="T76" s="933"/>
    </row>
    <row r="77" spans="2:20" ht="15.6">
      <c r="B77" s="1162"/>
      <c r="C77" s="934" t="s">
        <v>36</v>
      </c>
      <c r="D77" s="846">
        <f>+'7.3 PA PY budget_savings'!AG57</f>
        <v>0</v>
      </c>
      <c r="E77" s="845"/>
      <c r="F77" s="845"/>
      <c r="G77" s="845"/>
      <c r="H77" s="846">
        <f>+'7.3 PA PY budget_savings'!AH57</f>
        <v>0</v>
      </c>
      <c r="I77" s="846">
        <f>+'7.3 PA PY budget_savings'!AI57</f>
        <v>0</v>
      </c>
      <c r="J77" s="846">
        <f>+'7.3 PA PY budget_savings'!AJ57</f>
        <v>0</v>
      </c>
      <c r="K77" s="846">
        <f>+'7.3 PA PY budget_savings'!AK57</f>
        <v>0</v>
      </c>
      <c r="L77" s="846">
        <f>+'7.3 PA PY budget_savings'!AL57</f>
        <v>0</v>
      </c>
      <c r="M77" s="846">
        <f>SUMIF('4.2 Program Budget 2028-2031'!$D:$D,$C77,'4.2 Program Budget 2028-2031'!Z:Z)</f>
        <v>0</v>
      </c>
      <c r="N77" s="846">
        <f>SUMIF('4.2 Program Budget 2028-2031'!$D:$D,$C77,'4.2 Program Budget 2028-2031'!AA:AA)</f>
        <v>0</v>
      </c>
      <c r="O77" s="846">
        <f>SUMIF('4.2 Program Budget 2028-2031'!$D:$D,$C77,'4.2 Program Budget 2028-2031'!AB:AB)</f>
        <v>0</v>
      </c>
      <c r="P77" s="846">
        <f>SUMIF('4.2 Program Budget 2028-2031'!$D:$D,$C77,'4.2 Program Budget 2028-2031'!AC:AC)</f>
        <v>0</v>
      </c>
      <c r="Q77" s="899">
        <f>SUMIF('4.2 Program Budget 2028-2031'!$D:$D,$C77,'4.2 Program Budget 2028-2031'!AD:AD)</f>
        <v>0</v>
      </c>
      <c r="R77" s="933"/>
      <c r="S77" s="933"/>
      <c r="T77" s="933"/>
    </row>
    <row r="78" spans="2:20" ht="15.6">
      <c r="B78" s="1162"/>
      <c r="C78" s="930" t="s">
        <v>457</v>
      </c>
      <c r="D78" s="846">
        <f>+'7.3 PA PY budget_savings'!AG68</f>
        <v>0</v>
      </c>
      <c r="E78" s="845"/>
      <c r="F78" s="845"/>
      <c r="G78" s="845"/>
      <c r="H78" s="846">
        <f>+'7.3 PA PY budget_savings'!AH68</f>
        <v>0</v>
      </c>
      <c r="I78" s="846">
        <f>+'7.3 PA PY budget_savings'!AI68</f>
        <v>0</v>
      </c>
      <c r="J78" s="846">
        <f>+'7.3 PA PY budget_savings'!AJ68</f>
        <v>0</v>
      </c>
      <c r="K78" s="846">
        <f>+'7.3 PA PY budget_savings'!AK68</f>
        <v>0</v>
      </c>
      <c r="L78" s="846">
        <f>+'7.3 PA PY budget_savings'!AL68</f>
        <v>0</v>
      </c>
      <c r="M78" s="846">
        <f>SUMIF('4.2 Program Budget 2028-2031'!$D:$D,$C78,'4.2 Program Budget 2028-2031'!Z:Z)</f>
        <v>0</v>
      </c>
      <c r="N78" s="846">
        <f>SUMIF('4.2 Program Budget 2028-2031'!$D:$D,$C78,'4.2 Program Budget 2028-2031'!AA:AA)</f>
        <v>0</v>
      </c>
      <c r="O78" s="846">
        <f>SUMIF('4.2 Program Budget 2028-2031'!$D:$D,$C78,'4.2 Program Budget 2028-2031'!AB:AB)</f>
        <v>0</v>
      </c>
      <c r="P78" s="846">
        <f>SUMIF('4.2 Program Budget 2028-2031'!$D:$D,$C78,'4.2 Program Budget 2028-2031'!AC:AC)</f>
        <v>0</v>
      </c>
      <c r="Q78" s="899">
        <f>SUMIF('4.2 Program Budget 2028-2031'!$D:$D,$C78,'4.2 Program Budget 2028-2031'!AD:AD)</f>
        <v>0</v>
      </c>
      <c r="R78" s="933"/>
      <c r="S78" s="933"/>
      <c r="T78" s="933"/>
    </row>
    <row r="79" spans="2:20" ht="16.2" thickBot="1">
      <c r="B79" s="1162"/>
      <c r="C79" s="935" t="s">
        <v>349</v>
      </c>
      <c r="D79" s="846">
        <f>+'7.3 PA PY budget_savings'!AG61</f>
        <v>0</v>
      </c>
      <c r="E79" s="845"/>
      <c r="F79" s="845"/>
      <c r="G79" s="845"/>
      <c r="H79" s="846">
        <f>+'7.3 PA PY budget_savings'!AH61</f>
        <v>0</v>
      </c>
      <c r="I79" s="846">
        <f>+'7.3 PA PY budget_savings'!AI61</f>
        <v>0</v>
      </c>
      <c r="J79" s="846">
        <f>+'7.3 PA PY budget_savings'!AJ61</f>
        <v>0</v>
      </c>
      <c r="K79" s="846">
        <f>+'7.3 PA PY budget_savings'!AK61</f>
        <v>0</v>
      </c>
      <c r="L79" s="846">
        <f>+'7.3 PA PY budget_savings'!AL61</f>
        <v>0</v>
      </c>
      <c r="M79" s="846">
        <f>SUMIF('4.2 Program Budget 2028-2031'!$D:$D,$C79,'4.2 Program Budget 2028-2031'!Z:Z)</f>
        <v>0</v>
      </c>
      <c r="N79" s="846">
        <f>SUMIF('4.2 Program Budget 2028-2031'!$D:$D,$C79,'4.2 Program Budget 2028-2031'!AA:AA)</f>
        <v>0</v>
      </c>
      <c r="O79" s="846">
        <f>SUMIF('4.2 Program Budget 2028-2031'!$D:$D,$C79,'4.2 Program Budget 2028-2031'!AB:AB)</f>
        <v>0</v>
      </c>
      <c r="P79" s="846">
        <f>SUMIF('4.2 Program Budget 2028-2031'!$D:$D,$C79,'4.2 Program Budget 2028-2031'!AC:AC)</f>
        <v>0</v>
      </c>
      <c r="Q79" s="899">
        <f>SUMIF('4.2 Program Budget 2028-2031'!$D:$D,$C79,'4.2 Program Budget 2028-2031'!AD:AD)</f>
        <v>0</v>
      </c>
      <c r="R79" s="933"/>
      <c r="S79" s="933"/>
      <c r="T79" s="933"/>
    </row>
    <row r="80" spans="2:20" ht="16.2" thickBot="1">
      <c r="B80" s="1158"/>
      <c r="C80" s="826" t="s">
        <v>453</v>
      </c>
      <c r="D80" s="847">
        <f>SUBTOTAL(9,D69:D79)</f>
        <v>1538</v>
      </c>
      <c r="E80" s="847">
        <f t="shared" ref="E80" si="27">SUBTOTAL(9,E69:E79)</f>
        <v>0</v>
      </c>
      <c r="F80" s="1027"/>
      <c r="G80" s="1027"/>
      <c r="H80" s="847">
        <f t="shared" ref="H80" si="28">SUBTOTAL(9,H69:H79)</f>
        <v>665</v>
      </c>
      <c r="I80" s="847">
        <f t="shared" ref="I80" si="29">SUBTOTAL(9,I69:I79)</f>
        <v>65000</v>
      </c>
      <c r="J80" s="847">
        <f t="shared" ref="J80:K80" si="30">SUBTOTAL(9,J69:J79)</f>
        <v>1665</v>
      </c>
      <c r="K80" s="847">
        <f t="shared" si="30"/>
        <v>0</v>
      </c>
      <c r="L80" s="847">
        <f t="shared" ref="L80:P80" si="31">SUBTOTAL(9,L69:L79)</f>
        <v>0</v>
      </c>
      <c r="M80" s="847">
        <f t="shared" si="31"/>
        <v>650</v>
      </c>
      <c r="N80" s="847">
        <f t="shared" si="31"/>
        <v>650</v>
      </c>
      <c r="O80" s="847">
        <f t="shared" si="31"/>
        <v>0</v>
      </c>
      <c r="P80" s="847">
        <f t="shared" si="31"/>
        <v>0</v>
      </c>
      <c r="Q80" s="901">
        <f t="shared" ref="Q80" si="32">SUBTOTAL(9,Q69:Q79)</f>
        <v>0</v>
      </c>
    </row>
    <row r="81" spans="2:20" ht="15.6">
      <c r="B81" s="1161">
        <v>2030</v>
      </c>
      <c r="C81" s="932" t="s">
        <v>17</v>
      </c>
      <c r="D81" s="846">
        <f>+'7.3 PA PY budget_savings'!AM49</f>
        <v>100</v>
      </c>
      <c r="E81" s="845"/>
      <c r="F81" s="845"/>
      <c r="G81" s="845"/>
      <c r="H81" s="846">
        <f>+'7.3 PA PY budget_savings'!AN49</f>
        <v>103</v>
      </c>
      <c r="I81" s="846">
        <f>+'7.3 PA PY budget_savings'!AO49</f>
        <v>7000</v>
      </c>
      <c r="J81" s="846">
        <f>+'7.3 PA PY budget_savings'!AP49</f>
        <v>333</v>
      </c>
      <c r="K81" s="846">
        <f>+'7.3 PA PY budget_savings'!AQ49</f>
        <v>0</v>
      </c>
      <c r="L81" s="846">
        <f>+'7.3 PA PY budget_savings'!AR49</f>
        <v>0</v>
      </c>
      <c r="M81" s="846">
        <f>SUMIF('4.2 Program Budget 2028-2031'!$D:$D,$C81,'4.2 Program Budget 2028-2031'!AK:AK)</f>
        <v>100</v>
      </c>
      <c r="N81" s="846">
        <f>SUMIF('4.2 Program Budget 2028-2031'!$D:$D,$C81,'4.2 Program Budget 2028-2031'!AL:AL)</f>
        <v>100</v>
      </c>
      <c r="O81" s="846">
        <f>SUMIF('4.2 Program Budget 2028-2031'!$D:$D,$C81,'4.2 Program Budget 2028-2031'!AM:AM)</f>
        <v>0</v>
      </c>
      <c r="P81" s="846">
        <f>SUMIF('4.2 Program Budget 2028-2031'!$D:$D,$C81,'4.2 Program Budget 2028-2031'!AN:AN)</f>
        <v>0</v>
      </c>
      <c r="Q81" s="899">
        <f>SUMIF('4.2 Program Budget 2028-2031'!$D:$D,$C81,'4.2 Program Budget 2028-2031'!AO:AO)</f>
        <v>0</v>
      </c>
      <c r="R81" s="933"/>
      <c r="S81" s="933"/>
      <c r="T81" s="933"/>
    </row>
    <row r="82" spans="2:20" ht="15.6">
      <c r="B82" s="1162"/>
      <c r="C82" s="934" t="s">
        <v>22</v>
      </c>
      <c r="D82" s="846">
        <f>+'7.3 PA PY budget_savings'!AM50</f>
        <v>100</v>
      </c>
      <c r="E82" s="845"/>
      <c r="F82" s="845"/>
      <c r="G82" s="845"/>
      <c r="H82" s="846">
        <f>+'7.3 PA PY budget_savings'!AN50</f>
        <v>103</v>
      </c>
      <c r="I82" s="846">
        <f>+'7.3 PA PY budget_savings'!AO50</f>
        <v>7000</v>
      </c>
      <c r="J82" s="846">
        <f>+'7.3 PA PY budget_savings'!AP50</f>
        <v>333</v>
      </c>
      <c r="K82" s="846">
        <f>+'7.3 PA PY budget_savings'!AQ50</f>
        <v>0</v>
      </c>
      <c r="L82" s="846">
        <f>+'7.3 PA PY budget_savings'!AR50</f>
        <v>0</v>
      </c>
      <c r="M82" s="846">
        <f>SUMIF('4.2 Program Budget 2028-2031'!$D:$D,$C82,'4.2 Program Budget 2028-2031'!AK:AK)</f>
        <v>100</v>
      </c>
      <c r="N82" s="846">
        <f>SUMIF('4.2 Program Budget 2028-2031'!$D:$D,$C82,'4.2 Program Budget 2028-2031'!AL:AL)</f>
        <v>100</v>
      </c>
      <c r="O82" s="846">
        <f>SUMIF('4.2 Program Budget 2028-2031'!$D:$D,$C82,'4.2 Program Budget 2028-2031'!AM:AM)</f>
        <v>0</v>
      </c>
      <c r="P82" s="846">
        <f>SUMIF('4.2 Program Budget 2028-2031'!$D:$D,$C82,'4.2 Program Budget 2028-2031'!AN:AN)</f>
        <v>0</v>
      </c>
      <c r="Q82" s="899">
        <f>SUMIF('4.2 Program Budget 2028-2031'!$D:$D,$C82,'4.2 Program Budget 2028-2031'!AO:AO)</f>
        <v>0</v>
      </c>
      <c r="R82" s="933"/>
      <c r="S82" s="933"/>
      <c r="T82" s="933"/>
    </row>
    <row r="83" spans="2:20" ht="15.6">
      <c r="B83" s="1162"/>
      <c r="C83" s="934" t="s">
        <v>25</v>
      </c>
      <c r="D83" s="846">
        <f>+'7.3 PA PY budget_savings'!AM51</f>
        <v>433</v>
      </c>
      <c r="E83" s="845"/>
      <c r="F83" s="845"/>
      <c r="G83" s="845"/>
      <c r="H83" s="846">
        <f>+'7.3 PA PY budget_savings'!AN51</f>
        <v>103</v>
      </c>
      <c r="I83" s="846">
        <f>+'7.3 PA PY budget_savings'!AO51</f>
        <v>7000</v>
      </c>
      <c r="J83" s="846">
        <f>+'7.3 PA PY budget_savings'!AP51</f>
        <v>333</v>
      </c>
      <c r="K83" s="846">
        <f>+'7.3 PA PY budget_savings'!AQ51</f>
        <v>0</v>
      </c>
      <c r="L83" s="846">
        <f>+'7.3 PA PY budget_savings'!AR51</f>
        <v>0</v>
      </c>
      <c r="M83" s="846">
        <f>SUMIF('4.2 Program Budget 2028-2031'!$D:$D,$C83,'4.2 Program Budget 2028-2031'!AK:AK)</f>
        <v>100</v>
      </c>
      <c r="N83" s="846">
        <f>SUMIF('4.2 Program Budget 2028-2031'!$D:$D,$C83,'4.2 Program Budget 2028-2031'!AL:AL)</f>
        <v>100</v>
      </c>
      <c r="O83" s="846">
        <f>SUMIF('4.2 Program Budget 2028-2031'!$D:$D,$C83,'4.2 Program Budget 2028-2031'!AM:AM)</f>
        <v>0</v>
      </c>
      <c r="P83" s="846">
        <f>SUMIF('4.2 Program Budget 2028-2031'!$D:$D,$C83,'4.2 Program Budget 2028-2031'!AN:AN)</f>
        <v>0</v>
      </c>
      <c r="Q83" s="899">
        <f>SUMIF('4.2 Program Budget 2028-2031'!$D:$D,$C83,'4.2 Program Budget 2028-2031'!AO:AO)</f>
        <v>0</v>
      </c>
      <c r="R83" s="933"/>
      <c r="S83" s="933"/>
      <c r="T83" s="933"/>
    </row>
    <row r="84" spans="2:20" ht="15.6">
      <c r="B84" s="1162"/>
      <c r="C84" s="934" t="s">
        <v>27</v>
      </c>
      <c r="D84" s="846">
        <f>+'7.3 PA PY budget_savings'!AM52</f>
        <v>250</v>
      </c>
      <c r="E84" s="845"/>
      <c r="F84" s="845"/>
      <c r="G84" s="845"/>
      <c r="H84" s="846">
        <f>+'7.3 PA PY budget_savings'!AN52</f>
        <v>253</v>
      </c>
      <c r="I84" s="846">
        <f>+'7.3 PA PY budget_savings'!AO52</f>
        <v>37000</v>
      </c>
      <c r="J84" s="846">
        <f>+'7.3 PA PY budget_savings'!AP52</f>
        <v>333</v>
      </c>
      <c r="K84" s="846">
        <f>+'7.3 PA PY budget_savings'!AQ52</f>
        <v>0</v>
      </c>
      <c r="L84" s="846">
        <f>+'7.3 PA PY budget_savings'!AR52</f>
        <v>0</v>
      </c>
      <c r="M84" s="846">
        <f>SUMIF('4.2 Program Budget 2028-2031'!$D:$D,$C84,'4.2 Program Budget 2028-2031'!AK:AK)</f>
        <v>250</v>
      </c>
      <c r="N84" s="846">
        <f>SUMIF('4.2 Program Budget 2028-2031'!$D:$D,$C84,'4.2 Program Budget 2028-2031'!AL:AL)</f>
        <v>250</v>
      </c>
      <c r="O84" s="846">
        <f>SUMIF('4.2 Program Budget 2028-2031'!$D:$D,$C84,'4.2 Program Budget 2028-2031'!AM:AM)</f>
        <v>0</v>
      </c>
      <c r="P84" s="846">
        <f>SUMIF('4.2 Program Budget 2028-2031'!$D:$D,$C84,'4.2 Program Budget 2028-2031'!AN:AN)</f>
        <v>0</v>
      </c>
      <c r="Q84" s="899">
        <f>SUMIF('4.2 Program Budget 2028-2031'!$D:$D,$C84,'4.2 Program Budget 2028-2031'!AO:AO)</f>
        <v>0</v>
      </c>
      <c r="R84" s="933"/>
      <c r="S84" s="933"/>
      <c r="T84" s="933"/>
    </row>
    <row r="85" spans="2:20" ht="15.6">
      <c r="B85" s="1162"/>
      <c r="C85" s="934" t="s">
        <v>29</v>
      </c>
      <c r="D85" s="846">
        <f>+'7.3 PA PY budget_savings'!AM53</f>
        <v>433</v>
      </c>
      <c r="E85" s="845"/>
      <c r="F85" s="845"/>
      <c r="G85" s="845"/>
      <c r="H85" s="846">
        <f>+'7.3 PA PY budget_savings'!AN53</f>
        <v>103</v>
      </c>
      <c r="I85" s="846">
        <f>+'7.3 PA PY budget_savings'!AO53</f>
        <v>7000</v>
      </c>
      <c r="J85" s="846">
        <f>+'7.3 PA PY budget_savings'!AP53</f>
        <v>333</v>
      </c>
      <c r="K85" s="846">
        <f>+'7.3 PA PY budget_savings'!AQ53</f>
        <v>0</v>
      </c>
      <c r="L85" s="846">
        <f>+'7.3 PA PY budget_savings'!AR53</f>
        <v>0</v>
      </c>
      <c r="M85" s="846">
        <f>SUMIF('4.2 Program Budget 2028-2031'!$D:$D,$C85,'4.2 Program Budget 2028-2031'!AK:AK)</f>
        <v>100</v>
      </c>
      <c r="N85" s="846">
        <f>SUMIF('4.2 Program Budget 2028-2031'!$D:$D,$C85,'4.2 Program Budget 2028-2031'!AL:AL)</f>
        <v>100</v>
      </c>
      <c r="O85" s="846">
        <f>SUMIF('4.2 Program Budget 2028-2031'!$D:$D,$C85,'4.2 Program Budget 2028-2031'!AM:AM)</f>
        <v>0</v>
      </c>
      <c r="P85" s="846">
        <f>SUMIF('4.2 Program Budget 2028-2031'!$D:$D,$C85,'4.2 Program Budget 2028-2031'!AN:AN)</f>
        <v>0</v>
      </c>
      <c r="Q85" s="899">
        <f>SUMIF('4.2 Program Budget 2028-2031'!$D:$D,$C85,'4.2 Program Budget 2028-2031'!AO:AO)</f>
        <v>0</v>
      </c>
      <c r="R85" s="933"/>
      <c r="S85" s="933"/>
      <c r="T85" s="933"/>
    </row>
    <row r="86" spans="2:20" ht="15.6">
      <c r="B86" s="1162"/>
      <c r="C86" s="934" t="s">
        <v>30</v>
      </c>
      <c r="D86" s="846">
        <f>+'7.3 PA PY budget_savings'!AM54</f>
        <v>555</v>
      </c>
      <c r="E86" s="845"/>
      <c r="F86" s="845"/>
      <c r="G86" s="845"/>
      <c r="H86" s="846">
        <f>+'7.3 PA PY budget_savings'!AN54</f>
        <v>0</v>
      </c>
      <c r="I86" s="846">
        <f>+'7.3 PA PY budget_savings'!AO54</f>
        <v>0</v>
      </c>
      <c r="J86" s="846">
        <f>+'7.3 PA PY budget_savings'!AP54</f>
        <v>0</v>
      </c>
      <c r="K86" s="846">
        <f>+'7.3 PA PY budget_savings'!AQ54</f>
        <v>0</v>
      </c>
      <c r="L86" s="846">
        <f>+'7.3 PA PY budget_savings'!AR54</f>
        <v>0</v>
      </c>
      <c r="M86" s="846">
        <f>SUMIF('4.2 Program Budget 2028-2031'!$D:$D,$C86,'4.2 Program Budget 2028-2031'!AK:AK)</f>
        <v>0</v>
      </c>
      <c r="N86" s="846">
        <f>SUMIF('4.2 Program Budget 2028-2031'!$D:$D,$C86,'4.2 Program Budget 2028-2031'!AL:AL)</f>
        <v>0</v>
      </c>
      <c r="O86" s="846">
        <f>SUMIF('4.2 Program Budget 2028-2031'!$D:$D,$C86,'4.2 Program Budget 2028-2031'!AM:AM)</f>
        <v>0</v>
      </c>
      <c r="P86" s="846">
        <f>SUMIF('4.2 Program Budget 2028-2031'!$D:$D,$C86,'4.2 Program Budget 2028-2031'!AN:AN)</f>
        <v>0</v>
      </c>
      <c r="Q86" s="899">
        <f>SUMIF('4.2 Program Budget 2028-2031'!$D:$D,$C86,'4.2 Program Budget 2028-2031'!AO:AO)</f>
        <v>0</v>
      </c>
      <c r="R86" s="933"/>
      <c r="S86" s="933"/>
      <c r="T86" s="933"/>
    </row>
    <row r="87" spans="2:20" ht="15.6">
      <c r="B87" s="1162"/>
      <c r="C87" s="934" t="s">
        <v>32</v>
      </c>
      <c r="D87" s="846">
        <f>+'7.3 PA PY budget_savings'!AM55</f>
        <v>0</v>
      </c>
      <c r="E87" s="845"/>
      <c r="F87" s="845"/>
      <c r="G87" s="845"/>
      <c r="H87" s="846">
        <f>+'7.3 PA PY budget_savings'!AN55</f>
        <v>0</v>
      </c>
      <c r="I87" s="846">
        <f>+'7.3 PA PY budget_savings'!AO55</f>
        <v>0</v>
      </c>
      <c r="J87" s="846">
        <f>+'7.3 PA PY budget_savings'!AP55</f>
        <v>0</v>
      </c>
      <c r="K87" s="846">
        <f>+'7.3 PA PY budget_savings'!AQ55</f>
        <v>0</v>
      </c>
      <c r="L87" s="846">
        <f>+'7.3 PA PY budget_savings'!AR55</f>
        <v>0</v>
      </c>
      <c r="M87" s="846">
        <f>SUMIF('4.2 Program Budget 2028-2031'!$D:$D,$C87,'4.2 Program Budget 2028-2031'!AK:AK)</f>
        <v>0</v>
      </c>
      <c r="N87" s="846">
        <f>SUMIF('4.2 Program Budget 2028-2031'!$D:$D,$C87,'4.2 Program Budget 2028-2031'!AL:AL)</f>
        <v>0</v>
      </c>
      <c r="O87" s="846">
        <f>SUMIF('4.2 Program Budget 2028-2031'!$D:$D,$C87,'4.2 Program Budget 2028-2031'!AM:AM)</f>
        <v>0</v>
      </c>
      <c r="P87" s="846">
        <f>SUMIF('4.2 Program Budget 2028-2031'!$D:$D,$C87,'4.2 Program Budget 2028-2031'!AN:AN)</f>
        <v>0</v>
      </c>
      <c r="Q87" s="899">
        <f>SUMIF('4.2 Program Budget 2028-2031'!$D:$D,$C87,'4.2 Program Budget 2028-2031'!AO:AO)</f>
        <v>0</v>
      </c>
      <c r="R87" s="933"/>
      <c r="S87" s="933"/>
      <c r="T87" s="933"/>
    </row>
    <row r="88" spans="2:20" ht="15.6">
      <c r="B88" s="1162"/>
      <c r="C88" s="934" t="s">
        <v>34</v>
      </c>
      <c r="D88" s="846">
        <f>+'7.3 PA PY budget_savings'!AM56</f>
        <v>0</v>
      </c>
      <c r="E88" s="845"/>
      <c r="F88" s="845"/>
      <c r="G88" s="845"/>
      <c r="H88" s="846">
        <f>+'7.3 PA PY budget_savings'!AN56</f>
        <v>0</v>
      </c>
      <c r="I88" s="846">
        <f>+'7.3 PA PY budget_savings'!AO56</f>
        <v>0</v>
      </c>
      <c r="J88" s="846">
        <f>+'7.3 PA PY budget_savings'!AP56</f>
        <v>0</v>
      </c>
      <c r="K88" s="846">
        <f>+'7.3 PA PY budget_savings'!AQ56</f>
        <v>0</v>
      </c>
      <c r="L88" s="846">
        <f>+'7.3 PA PY budget_savings'!AR56</f>
        <v>0</v>
      </c>
      <c r="M88" s="846">
        <f>SUMIF('4.2 Program Budget 2028-2031'!$D:$D,$C88,'4.2 Program Budget 2028-2031'!AK:AK)</f>
        <v>0</v>
      </c>
      <c r="N88" s="846">
        <f>SUMIF('4.2 Program Budget 2028-2031'!$D:$D,$C88,'4.2 Program Budget 2028-2031'!AL:AL)</f>
        <v>0</v>
      </c>
      <c r="O88" s="846">
        <f>SUMIF('4.2 Program Budget 2028-2031'!$D:$D,$C88,'4.2 Program Budget 2028-2031'!AM:AM)</f>
        <v>0</v>
      </c>
      <c r="P88" s="846">
        <f>SUMIF('4.2 Program Budget 2028-2031'!$D:$D,$C88,'4.2 Program Budget 2028-2031'!AN:AN)</f>
        <v>0</v>
      </c>
      <c r="Q88" s="899">
        <f>SUMIF('4.2 Program Budget 2028-2031'!$D:$D,$C88,'4.2 Program Budget 2028-2031'!AO:AO)</f>
        <v>0</v>
      </c>
      <c r="R88" s="933"/>
      <c r="S88" s="933"/>
      <c r="T88" s="933"/>
    </row>
    <row r="89" spans="2:20" ht="15.6">
      <c r="B89" s="1162"/>
      <c r="C89" s="934" t="s">
        <v>36</v>
      </c>
      <c r="D89" s="846">
        <f>+'7.3 PA PY budget_savings'!AM57</f>
        <v>0</v>
      </c>
      <c r="E89" s="845"/>
      <c r="F89" s="845"/>
      <c r="G89" s="845"/>
      <c r="H89" s="846">
        <f>+'7.3 PA PY budget_savings'!AN57</f>
        <v>0</v>
      </c>
      <c r="I89" s="846">
        <f>+'7.3 PA PY budget_savings'!AO57</f>
        <v>0</v>
      </c>
      <c r="J89" s="846">
        <f>+'7.3 PA PY budget_savings'!AP57</f>
        <v>0</v>
      </c>
      <c r="K89" s="846">
        <f>+'7.3 PA PY budget_savings'!AQ57</f>
        <v>0</v>
      </c>
      <c r="L89" s="846">
        <f>+'7.3 PA PY budget_savings'!AR57</f>
        <v>0</v>
      </c>
      <c r="M89" s="846">
        <f>SUMIF('4.2 Program Budget 2028-2031'!$D:$D,$C89,'4.2 Program Budget 2028-2031'!AK:AK)</f>
        <v>0</v>
      </c>
      <c r="N89" s="846">
        <f>SUMIF('4.2 Program Budget 2028-2031'!$D:$D,$C89,'4.2 Program Budget 2028-2031'!AL:AL)</f>
        <v>0</v>
      </c>
      <c r="O89" s="846">
        <f>SUMIF('4.2 Program Budget 2028-2031'!$D:$D,$C89,'4.2 Program Budget 2028-2031'!AM:AM)</f>
        <v>0</v>
      </c>
      <c r="P89" s="846">
        <f>SUMIF('4.2 Program Budget 2028-2031'!$D:$D,$C89,'4.2 Program Budget 2028-2031'!AN:AN)</f>
        <v>0</v>
      </c>
      <c r="Q89" s="899">
        <f>SUMIF('4.2 Program Budget 2028-2031'!$D:$D,$C89,'4.2 Program Budget 2028-2031'!AO:AO)</f>
        <v>0</v>
      </c>
      <c r="R89" s="933"/>
      <c r="S89" s="933"/>
      <c r="T89" s="933"/>
    </row>
    <row r="90" spans="2:20" ht="15.6">
      <c r="B90" s="1162"/>
      <c r="C90" s="930" t="s">
        <v>457</v>
      </c>
      <c r="D90" s="846">
        <f>+'7.3 PA PY budget_savings'!AM68</f>
        <v>0</v>
      </c>
      <c r="E90" s="845"/>
      <c r="F90" s="845"/>
      <c r="G90" s="845"/>
      <c r="H90" s="846">
        <f>+'7.3 PA PY budget_savings'!AN68</f>
        <v>0</v>
      </c>
      <c r="I90" s="846">
        <f>+'7.3 PA PY budget_savings'!AO68</f>
        <v>0</v>
      </c>
      <c r="J90" s="846">
        <f>+'7.3 PA PY budget_savings'!AP68</f>
        <v>0</v>
      </c>
      <c r="K90" s="846">
        <f>+'7.3 PA PY budget_savings'!AQ68</f>
        <v>0</v>
      </c>
      <c r="L90" s="846">
        <f>+'7.3 PA PY budget_savings'!AR68</f>
        <v>0</v>
      </c>
      <c r="M90" s="846">
        <f>SUMIF('4.2 Program Budget 2028-2031'!$D:$D,$C90,'4.2 Program Budget 2028-2031'!AK:AK)</f>
        <v>0</v>
      </c>
      <c r="N90" s="846">
        <f>SUMIF('4.2 Program Budget 2028-2031'!$D:$D,$C90,'4.2 Program Budget 2028-2031'!AL:AL)</f>
        <v>0</v>
      </c>
      <c r="O90" s="846">
        <f>SUMIF('4.2 Program Budget 2028-2031'!$D:$D,$C90,'4.2 Program Budget 2028-2031'!AM:AM)</f>
        <v>0</v>
      </c>
      <c r="P90" s="846">
        <f>SUMIF('4.2 Program Budget 2028-2031'!$D:$D,$C90,'4.2 Program Budget 2028-2031'!AN:AN)</f>
        <v>0</v>
      </c>
      <c r="Q90" s="899">
        <f>SUMIF('4.2 Program Budget 2028-2031'!$D:$D,$C90,'4.2 Program Budget 2028-2031'!AO:AO)</f>
        <v>0</v>
      </c>
      <c r="R90" s="933"/>
      <c r="S90" s="933"/>
      <c r="T90" s="933"/>
    </row>
    <row r="91" spans="2:20" ht="16.2" thickBot="1">
      <c r="B91" s="1162"/>
      <c r="C91" s="935" t="s">
        <v>349</v>
      </c>
      <c r="D91" s="846">
        <f>+'7.3 PA PY budget_savings'!AM61</f>
        <v>0</v>
      </c>
      <c r="E91" s="845"/>
      <c r="F91" s="845"/>
      <c r="G91" s="845"/>
      <c r="H91" s="846">
        <f>+'7.3 PA PY budget_savings'!AN61</f>
        <v>0</v>
      </c>
      <c r="I91" s="846">
        <f>+'7.3 PA PY budget_savings'!AO61</f>
        <v>0</v>
      </c>
      <c r="J91" s="846">
        <f>+'7.3 PA PY budget_savings'!AP61</f>
        <v>0</v>
      </c>
      <c r="K91" s="846">
        <f>+'7.3 PA PY budget_savings'!AQ61</f>
        <v>0</v>
      </c>
      <c r="L91" s="846">
        <f>+'7.3 PA PY budget_savings'!AR61</f>
        <v>0</v>
      </c>
      <c r="M91" s="846">
        <f>SUMIF('4.2 Program Budget 2028-2031'!$D:$D,$C91,'4.2 Program Budget 2028-2031'!AK:AK)</f>
        <v>0</v>
      </c>
      <c r="N91" s="846">
        <f>SUMIF('4.2 Program Budget 2028-2031'!$D:$D,$C91,'4.2 Program Budget 2028-2031'!AL:AL)</f>
        <v>0</v>
      </c>
      <c r="O91" s="846">
        <f>SUMIF('4.2 Program Budget 2028-2031'!$D:$D,$C91,'4.2 Program Budget 2028-2031'!AM:AM)</f>
        <v>0</v>
      </c>
      <c r="P91" s="846">
        <f>SUMIF('4.2 Program Budget 2028-2031'!$D:$D,$C91,'4.2 Program Budget 2028-2031'!AN:AN)</f>
        <v>0</v>
      </c>
      <c r="Q91" s="899">
        <f>SUMIF('4.2 Program Budget 2028-2031'!$D:$D,$C91,'4.2 Program Budget 2028-2031'!AO:AO)</f>
        <v>0</v>
      </c>
      <c r="R91" s="933"/>
      <c r="S91" s="933"/>
      <c r="T91" s="933"/>
    </row>
    <row r="92" spans="2:20" ht="16.2" thickBot="1">
      <c r="B92" s="1158"/>
      <c r="C92" s="826" t="s">
        <v>453</v>
      </c>
      <c r="D92" s="847">
        <f>SUBTOTAL(9,D81:D91)</f>
        <v>1871</v>
      </c>
      <c r="E92" s="847">
        <f t="shared" ref="E92" si="33">SUBTOTAL(9,E81:E91)</f>
        <v>0</v>
      </c>
      <c r="F92" s="1027"/>
      <c r="G92" s="1027"/>
      <c r="H92" s="847">
        <f t="shared" ref="H92" si="34">SUBTOTAL(9,H81:H91)</f>
        <v>665</v>
      </c>
      <c r="I92" s="847">
        <f t="shared" ref="I92" si="35">SUBTOTAL(9,I81:I91)</f>
        <v>65000</v>
      </c>
      <c r="J92" s="847">
        <f t="shared" ref="J92:K92" si="36">SUBTOTAL(9,J81:J91)</f>
        <v>1665</v>
      </c>
      <c r="K92" s="847">
        <f t="shared" si="36"/>
        <v>0</v>
      </c>
      <c r="L92" s="847">
        <f t="shared" ref="L92:P92" si="37">SUBTOTAL(9,L81:L91)</f>
        <v>0</v>
      </c>
      <c r="M92" s="847">
        <f t="shared" si="37"/>
        <v>650</v>
      </c>
      <c r="N92" s="847">
        <f t="shared" si="37"/>
        <v>650</v>
      </c>
      <c r="O92" s="847">
        <f t="shared" si="37"/>
        <v>0</v>
      </c>
      <c r="P92" s="847">
        <f t="shared" si="37"/>
        <v>0</v>
      </c>
      <c r="Q92" s="901">
        <f t="shared" ref="Q92" si="38">SUBTOTAL(9,Q81:Q91)</f>
        <v>0</v>
      </c>
    </row>
    <row r="93" spans="2:20" ht="15.6">
      <c r="B93" s="1161">
        <v>2031</v>
      </c>
      <c r="C93" s="932" t="s">
        <v>17</v>
      </c>
      <c r="D93" s="846">
        <f>+'7.3 PA PY budget_savings'!AS49</f>
        <v>100</v>
      </c>
      <c r="E93" s="845"/>
      <c r="F93" s="845"/>
      <c r="G93" s="845"/>
      <c r="H93" s="846">
        <f>+'7.3 PA PY budget_savings'!AT49</f>
        <v>103</v>
      </c>
      <c r="I93" s="846">
        <f>+'7.3 PA PY budget_savings'!AU49</f>
        <v>7000</v>
      </c>
      <c r="J93" s="846">
        <f>+'7.3 PA PY budget_savings'!AV49</f>
        <v>333</v>
      </c>
      <c r="K93" s="846">
        <f>+'7.3 PA PY budget_savings'!AW49</f>
        <v>0</v>
      </c>
      <c r="L93" s="846">
        <f>+'7.3 PA PY budget_savings'!AX49</f>
        <v>0</v>
      </c>
      <c r="M93" s="846">
        <f>SUMIF('4.2 Program Budget 2028-2031'!$D:$D,$C93,'4.2 Program Budget 2028-2031'!AV:AV)</f>
        <v>100</v>
      </c>
      <c r="N93" s="846">
        <f>SUMIF('4.2 Program Budget 2028-2031'!$D:$D,$C93,'4.2 Program Budget 2028-2031'!AW:AW)</f>
        <v>100</v>
      </c>
      <c r="O93" s="846">
        <f>SUMIF('4.2 Program Budget 2028-2031'!$D:$D,$C93,'4.2 Program Budget 2028-2031'!AX:AX)</f>
        <v>0</v>
      </c>
      <c r="P93" s="846">
        <f>SUMIF('4.2 Program Budget 2028-2031'!$D:$D,$C93,'4.2 Program Budget 2028-2031'!AY:AY)</f>
        <v>0</v>
      </c>
      <c r="Q93" s="899">
        <f>SUMIF('4.2 Program Budget 2028-2031'!$D:$D,$C93,'4.2 Program Budget 2028-2031'!AZ:AZ)</f>
        <v>0</v>
      </c>
      <c r="R93" s="933"/>
      <c r="S93" s="933"/>
      <c r="T93" s="933"/>
    </row>
    <row r="94" spans="2:20" ht="15.6">
      <c r="B94" s="1162"/>
      <c r="C94" s="934" t="s">
        <v>22</v>
      </c>
      <c r="D94" s="846">
        <f>+'7.3 PA PY budget_savings'!AS50</f>
        <v>100</v>
      </c>
      <c r="E94" s="845"/>
      <c r="F94" s="845"/>
      <c r="G94" s="845"/>
      <c r="H94" s="846">
        <f>+'7.3 PA PY budget_savings'!AT50</f>
        <v>103</v>
      </c>
      <c r="I94" s="846">
        <f>+'7.3 PA PY budget_savings'!AU50</f>
        <v>7000</v>
      </c>
      <c r="J94" s="846">
        <f>+'7.3 PA PY budget_savings'!AV50</f>
        <v>333</v>
      </c>
      <c r="K94" s="846">
        <f>+'7.3 PA PY budget_savings'!AW50</f>
        <v>0</v>
      </c>
      <c r="L94" s="846">
        <f>+'7.3 PA PY budget_savings'!AX50</f>
        <v>0</v>
      </c>
      <c r="M94" s="846">
        <f>SUMIF('4.2 Program Budget 2028-2031'!$D:$D,$C94,'4.2 Program Budget 2028-2031'!AV:AV)</f>
        <v>100</v>
      </c>
      <c r="N94" s="846">
        <f>SUMIF('4.2 Program Budget 2028-2031'!$D:$D,$C94,'4.2 Program Budget 2028-2031'!AW:AW)</f>
        <v>100</v>
      </c>
      <c r="O94" s="846">
        <f>SUMIF('4.2 Program Budget 2028-2031'!$D:$D,$C94,'4.2 Program Budget 2028-2031'!AX:AX)</f>
        <v>0</v>
      </c>
      <c r="P94" s="846">
        <f>SUMIF('4.2 Program Budget 2028-2031'!$D:$D,$C94,'4.2 Program Budget 2028-2031'!AY:AY)</f>
        <v>0</v>
      </c>
      <c r="Q94" s="899">
        <f>SUMIF('4.2 Program Budget 2028-2031'!$D:$D,$C94,'4.2 Program Budget 2028-2031'!AZ:AZ)</f>
        <v>0</v>
      </c>
      <c r="R94" s="933"/>
      <c r="S94" s="933"/>
      <c r="T94" s="933"/>
    </row>
    <row r="95" spans="2:20" ht="15.6">
      <c r="B95" s="1162"/>
      <c r="C95" s="934" t="s">
        <v>25</v>
      </c>
      <c r="D95" s="846">
        <f>+'7.3 PA PY budget_savings'!AS51</f>
        <v>544</v>
      </c>
      <c r="E95" s="845"/>
      <c r="F95" s="845"/>
      <c r="G95" s="845"/>
      <c r="H95" s="846">
        <f>+'7.3 PA PY budget_savings'!AT51</f>
        <v>103</v>
      </c>
      <c r="I95" s="846">
        <f>+'7.3 PA PY budget_savings'!AU51</f>
        <v>7000</v>
      </c>
      <c r="J95" s="846">
        <f>+'7.3 PA PY budget_savings'!AV51</f>
        <v>333</v>
      </c>
      <c r="K95" s="846">
        <f>+'7.3 PA PY budget_savings'!AW51</f>
        <v>0</v>
      </c>
      <c r="L95" s="846">
        <f>+'7.3 PA PY budget_savings'!AX51</f>
        <v>0</v>
      </c>
      <c r="M95" s="846">
        <f>SUMIF('4.2 Program Budget 2028-2031'!$D:$D,$C95,'4.2 Program Budget 2028-2031'!AV:AV)</f>
        <v>100</v>
      </c>
      <c r="N95" s="846">
        <f>SUMIF('4.2 Program Budget 2028-2031'!$D:$D,$C95,'4.2 Program Budget 2028-2031'!AW:AW)</f>
        <v>100</v>
      </c>
      <c r="O95" s="846">
        <f>SUMIF('4.2 Program Budget 2028-2031'!$D:$D,$C95,'4.2 Program Budget 2028-2031'!AX:AX)</f>
        <v>0</v>
      </c>
      <c r="P95" s="846">
        <f>SUMIF('4.2 Program Budget 2028-2031'!$D:$D,$C95,'4.2 Program Budget 2028-2031'!AY:AY)</f>
        <v>0</v>
      </c>
      <c r="Q95" s="899">
        <f>SUMIF('4.2 Program Budget 2028-2031'!$D:$D,$C95,'4.2 Program Budget 2028-2031'!AZ:AZ)</f>
        <v>0</v>
      </c>
      <c r="R95" s="933"/>
      <c r="S95" s="933"/>
      <c r="T95" s="933"/>
    </row>
    <row r="96" spans="2:20" ht="15.6">
      <c r="B96" s="1162"/>
      <c r="C96" s="934" t="s">
        <v>27</v>
      </c>
      <c r="D96" s="846">
        <f>+'7.3 PA PY budget_savings'!AS52</f>
        <v>250</v>
      </c>
      <c r="E96" s="845"/>
      <c r="F96" s="845"/>
      <c r="G96" s="845"/>
      <c r="H96" s="846">
        <f>+'7.3 PA PY budget_savings'!AT52</f>
        <v>253</v>
      </c>
      <c r="I96" s="846">
        <f>+'7.3 PA PY budget_savings'!AU52</f>
        <v>37000</v>
      </c>
      <c r="J96" s="846">
        <f>+'7.3 PA PY budget_savings'!AV52</f>
        <v>333</v>
      </c>
      <c r="K96" s="846">
        <f>+'7.3 PA PY budget_savings'!AW52</f>
        <v>0</v>
      </c>
      <c r="L96" s="846">
        <f>+'7.3 PA PY budget_savings'!AX52</f>
        <v>0</v>
      </c>
      <c r="M96" s="846">
        <f>SUMIF('4.2 Program Budget 2028-2031'!$D:$D,$C96,'4.2 Program Budget 2028-2031'!AV:AV)</f>
        <v>250</v>
      </c>
      <c r="N96" s="846">
        <f>SUMIF('4.2 Program Budget 2028-2031'!$D:$D,$C96,'4.2 Program Budget 2028-2031'!AW:AW)</f>
        <v>250</v>
      </c>
      <c r="O96" s="846">
        <f>SUMIF('4.2 Program Budget 2028-2031'!$D:$D,$C96,'4.2 Program Budget 2028-2031'!AX:AX)</f>
        <v>0</v>
      </c>
      <c r="P96" s="846">
        <f>SUMIF('4.2 Program Budget 2028-2031'!$D:$D,$C96,'4.2 Program Budget 2028-2031'!AY:AY)</f>
        <v>0</v>
      </c>
      <c r="Q96" s="899">
        <f>SUMIF('4.2 Program Budget 2028-2031'!$D:$D,$C96,'4.2 Program Budget 2028-2031'!AZ:AZ)</f>
        <v>0</v>
      </c>
      <c r="R96" s="933"/>
      <c r="S96" s="933"/>
      <c r="T96" s="933"/>
    </row>
    <row r="97" spans="2:20" ht="15.6">
      <c r="B97" s="1162"/>
      <c r="C97" s="934" t="s">
        <v>29</v>
      </c>
      <c r="D97" s="846">
        <f>+'7.3 PA PY budget_savings'!AS53</f>
        <v>544</v>
      </c>
      <c r="E97" s="845"/>
      <c r="F97" s="845"/>
      <c r="G97" s="845"/>
      <c r="H97" s="846">
        <f>+'7.3 PA PY budget_savings'!AT53</f>
        <v>103</v>
      </c>
      <c r="I97" s="846">
        <f>+'7.3 PA PY budget_savings'!AU53</f>
        <v>7000</v>
      </c>
      <c r="J97" s="846">
        <f>+'7.3 PA PY budget_savings'!AV53</f>
        <v>333</v>
      </c>
      <c r="K97" s="846">
        <f>+'7.3 PA PY budget_savings'!AW53</f>
        <v>0</v>
      </c>
      <c r="L97" s="846">
        <f>+'7.3 PA PY budget_savings'!AX53</f>
        <v>0</v>
      </c>
      <c r="M97" s="846">
        <f>SUMIF('4.2 Program Budget 2028-2031'!$D:$D,$C97,'4.2 Program Budget 2028-2031'!AV:AV)</f>
        <v>100</v>
      </c>
      <c r="N97" s="846">
        <f>SUMIF('4.2 Program Budget 2028-2031'!$D:$D,$C97,'4.2 Program Budget 2028-2031'!AW:AW)</f>
        <v>100</v>
      </c>
      <c r="O97" s="846">
        <f>SUMIF('4.2 Program Budget 2028-2031'!$D:$D,$C97,'4.2 Program Budget 2028-2031'!AX:AX)</f>
        <v>0</v>
      </c>
      <c r="P97" s="846">
        <f>SUMIF('4.2 Program Budget 2028-2031'!$D:$D,$C97,'4.2 Program Budget 2028-2031'!AY:AY)</f>
        <v>0</v>
      </c>
      <c r="Q97" s="899">
        <f>SUMIF('4.2 Program Budget 2028-2031'!$D:$D,$C97,'4.2 Program Budget 2028-2031'!AZ:AZ)</f>
        <v>0</v>
      </c>
      <c r="R97" s="933"/>
      <c r="S97" s="933"/>
      <c r="T97" s="933"/>
    </row>
    <row r="98" spans="2:20" ht="15.6">
      <c r="B98" s="1162"/>
      <c r="C98" s="934" t="s">
        <v>30</v>
      </c>
      <c r="D98" s="846">
        <f>+'7.3 PA PY budget_savings'!AS54</f>
        <v>6666</v>
      </c>
      <c r="E98" s="845"/>
      <c r="F98" s="845"/>
      <c r="G98" s="845"/>
      <c r="H98" s="846">
        <f>+'7.3 PA PY budget_savings'!AT54</f>
        <v>0</v>
      </c>
      <c r="I98" s="846">
        <f>+'7.3 PA PY budget_savings'!AU54</f>
        <v>0</v>
      </c>
      <c r="J98" s="846">
        <f>+'7.3 PA PY budget_savings'!AV54</f>
        <v>0</v>
      </c>
      <c r="K98" s="846">
        <f>+'7.3 PA PY budget_savings'!AW54</f>
        <v>0</v>
      </c>
      <c r="L98" s="846">
        <f>+'7.3 PA PY budget_savings'!AX54</f>
        <v>0</v>
      </c>
      <c r="M98" s="846">
        <f>SUMIF('4.2 Program Budget 2028-2031'!$D:$D,$C98,'4.2 Program Budget 2028-2031'!AV:AV)</f>
        <v>0</v>
      </c>
      <c r="N98" s="846">
        <f>SUMIF('4.2 Program Budget 2028-2031'!$D:$D,$C98,'4.2 Program Budget 2028-2031'!AW:AW)</f>
        <v>0</v>
      </c>
      <c r="O98" s="846">
        <f>SUMIF('4.2 Program Budget 2028-2031'!$D:$D,$C98,'4.2 Program Budget 2028-2031'!AX:AX)</f>
        <v>0</v>
      </c>
      <c r="P98" s="846">
        <f>SUMIF('4.2 Program Budget 2028-2031'!$D:$D,$C98,'4.2 Program Budget 2028-2031'!AY:AY)</f>
        <v>0</v>
      </c>
      <c r="Q98" s="899">
        <f>SUMIF('4.2 Program Budget 2028-2031'!$D:$D,$C98,'4.2 Program Budget 2028-2031'!AZ:AZ)</f>
        <v>0</v>
      </c>
      <c r="R98" s="933"/>
      <c r="S98" s="933"/>
      <c r="T98" s="933"/>
    </row>
    <row r="99" spans="2:20" ht="15.6">
      <c r="B99" s="1162"/>
      <c r="C99" s="934" t="s">
        <v>32</v>
      </c>
      <c r="D99" s="846">
        <f>+'7.3 PA PY budget_savings'!AS55</f>
        <v>0</v>
      </c>
      <c r="E99" s="845"/>
      <c r="F99" s="845"/>
      <c r="G99" s="845"/>
      <c r="H99" s="846">
        <f>+'7.3 PA PY budget_savings'!AT55</f>
        <v>0</v>
      </c>
      <c r="I99" s="846">
        <f>+'7.3 PA PY budget_savings'!AU55</f>
        <v>0</v>
      </c>
      <c r="J99" s="846">
        <f>+'7.3 PA PY budget_savings'!AV55</f>
        <v>0</v>
      </c>
      <c r="K99" s="846">
        <f>+'7.3 PA PY budget_savings'!AW55</f>
        <v>0</v>
      </c>
      <c r="L99" s="846">
        <f>+'7.3 PA PY budget_savings'!AX55</f>
        <v>0</v>
      </c>
      <c r="M99" s="846">
        <f>SUMIF('4.2 Program Budget 2028-2031'!$D:$D,$C99,'4.2 Program Budget 2028-2031'!AV:AV)</f>
        <v>0</v>
      </c>
      <c r="N99" s="846">
        <f>SUMIF('4.2 Program Budget 2028-2031'!$D:$D,$C99,'4.2 Program Budget 2028-2031'!AW:AW)</f>
        <v>0</v>
      </c>
      <c r="O99" s="846">
        <f>SUMIF('4.2 Program Budget 2028-2031'!$D:$D,$C99,'4.2 Program Budget 2028-2031'!AX:AX)</f>
        <v>0</v>
      </c>
      <c r="P99" s="846">
        <f>SUMIF('4.2 Program Budget 2028-2031'!$D:$D,$C99,'4.2 Program Budget 2028-2031'!AY:AY)</f>
        <v>0</v>
      </c>
      <c r="Q99" s="899">
        <f>SUMIF('4.2 Program Budget 2028-2031'!$D:$D,$C99,'4.2 Program Budget 2028-2031'!AZ:AZ)</f>
        <v>0</v>
      </c>
      <c r="R99" s="933"/>
      <c r="S99" s="933"/>
      <c r="T99" s="933"/>
    </row>
    <row r="100" spans="2:20" ht="15.6">
      <c r="B100" s="1162"/>
      <c r="C100" s="934" t="s">
        <v>34</v>
      </c>
      <c r="D100" s="846">
        <f>+'7.3 PA PY budget_savings'!AS56</f>
        <v>0</v>
      </c>
      <c r="E100" s="845"/>
      <c r="F100" s="845"/>
      <c r="G100" s="845"/>
      <c r="H100" s="846">
        <f>+'7.3 PA PY budget_savings'!AT56</f>
        <v>0</v>
      </c>
      <c r="I100" s="846">
        <f>+'7.3 PA PY budget_savings'!AU56</f>
        <v>0</v>
      </c>
      <c r="J100" s="846">
        <f>+'7.3 PA PY budget_savings'!AV56</f>
        <v>0</v>
      </c>
      <c r="K100" s="846">
        <f>+'7.3 PA PY budget_savings'!AW56</f>
        <v>0</v>
      </c>
      <c r="L100" s="846">
        <f>+'7.3 PA PY budget_savings'!AX56</f>
        <v>0</v>
      </c>
      <c r="M100" s="846">
        <f>SUMIF('4.2 Program Budget 2028-2031'!$D:$D,$C100,'4.2 Program Budget 2028-2031'!AV:AV)</f>
        <v>0</v>
      </c>
      <c r="N100" s="846">
        <f>SUMIF('4.2 Program Budget 2028-2031'!$D:$D,$C100,'4.2 Program Budget 2028-2031'!AW:AW)</f>
        <v>0</v>
      </c>
      <c r="O100" s="846">
        <f>SUMIF('4.2 Program Budget 2028-2031'!$D:$D,$C100,'4.2 Program Budget 2028-2031'!AX:AX)</f>
        <v>0</v>
      </c>
      <c r="P100" s="846">
        <f>SUMIF('4.2 Program Budget 2028-2031'!$D:$D,$C100,'4.2 Program Budget 2028-2031'!AY:AY)</f>
        <v>0</v>
      </c>
      <c r="Q100" s="899">
        <f>SUMIF('4.2 Program Budget 2028-2031'!$D:$D,$C100,'4.2 Program Budget 2028-2031'!AZ:AZ)</f>
        <v>0</v>
      </c>
      <c r="R100" s="933"/>
      <c r="S100" s="933"/>
      <c r="T100" s="933"/>
    </row>
    <row r="101" spans="2:20" ht="15.6">
      <c r="B101" s="1162"/>
      <c r="C101" s="934" t="s">
        <v>36</v>
      </c>
      <c r="D101" s="846">
        <f>+'7.3 PA PY budget_savings'!AS57</f>
        <v>0</v>
      </c>
      <c r="E101" s="845"/>
      <c r="F101" s="845"/>
      <c r="G101" s="845"/>
      <c r="H101" s="846">
        <f>+'7.3 PA PY budget_savings'!AT57</f>
        <v>0</v>
      </c>
      <c r="I101" s="846">
        <f>+'7.3 PA PY budget_savings'!AU57</f>
        <v>0</v>
      </c>
      <c r="J101" s="846">
        <f>+'7.3 PA PY budget_savings'!AV57</f>
        <v>0</v>
      </c>
      <c r="K101" s="846">
        <f>+'7.3 PA PY budget_savings'!AW57</f>
        <v>0</v>
      </c>
      <c r="L101" s="846">
        <f>+'7.3 PA PY budget_savings'!AX57</f>
        <v>0</v>
      </c>
      <c r="M101" s="846">
        <f>SUMIF('4.2 Program Budget 2028-2031'!$D:$D,$C101,'4.2 Program Budget 2028-2031'!AV:AV)</f>
        <v>0</v>
      </c>
      <c r="N101" s="846">
        <f>SUMIF('4.2 Program Budget 2028-2031'!$D:$D,$C101,'4.2 Program Budget 2028-2031'!AW:AW)</f>
        <v>0</v>
      </c>
      <c r="O101" s="846">
        <f>SUMIF('4.2 Program Budget 2028-2031'!$D:$D,$C101,'4.2 Program Budget 2028-2031'!AX:AX)</f>
        <v>0</v>
      </c>
      <c r="P101" s="846">
        <f>SUMIF('4.2 Program Budget 2028-2031'!$D:$D,$C101,'4.2 Program Budget 2028-2031'!AY:AY)</f>
        <v>0</v>
      </c>
      <c r="Q101" s="899">
        <f>SUMIF('4.2 Program Budget 2028-2031'!$D:$D,$C101,'4.2 Program Budget 2028-2031'!AZ:AZ)</f>
        <v>0</v>
      </c>
      <c r="R101" s="933"/>
      <c r="S101" s="933"/>
      <c r="T101" s="933"/>
    </row>
    <row r="102" spans="2:20" ht="15.6">
      <c r="B102" s="1162"/>
      <c r="C102" s="930" t="s">
        <v>457</v>
      </c>
      <c r="D102" s="846">
        <f>+'7.3 PA PY budget_savings'!AS68</f>
        <v>0</v>
      </c>
      <c r="E102" s="845"/>
      <c r="F102" s="845"/>
      <c r="G102" s="845"/>
      <c r="H102" s="846">
        <f>+'7.3 PA PY budget_savings'!AT68</f>
        <v>0</v>
      </c>
      <c r="I102" s="846">
        <f>+'7.3 PA PY budget_savings'!AU68</f>
        <v>0</v>
      </c>
      <c r="J102" s="846">
        <f>+'7.3 PA PY budget_savings'!AV68</f>
        <v>0</v>
      </c>
      <c r="K102" s="846">
        <f>+'7.3 PA PY budget_savings'!AW68</f>
        <v>0</v>
      </c>
      <c r="L102" s="846">
        <f>+'7.3 PA PY budget_savings'!AX68</f>
        <v>0</v>
      </c>
      <c r="M102" s="846">
        <f>SUMIF('4.2 Program Budget 2028-2031'!$D:$D,$C102,'4.2 Program Budget 2028-2031'!AV:AV)</f>
        <v>0</v>
      </c>
      <c r="N102" s="846">
        <f>SUMIF('4.2 Program Budget 2028-2031'!$D:$D,$C102,'4.2 Program Budget 2028-2031'!AW:AW)</f>
        <v>0</v>
      </c>
      <c r="O102" s="846">
        <f>SUMIF('4.2 Program Budget 2028-2031'!$D:$D,$C102,'4.2 Program Budget 2028-2031'!AX:AX)</f>
        <v>0</v>
      </c>
      <c r="P102" s="846">
        <f>SUMIF('4.2 Program Budget 2028-2031'!$D:$D,$C102,'4.2 Program Budget 2028-2031'!AY:AY)</f>
        <v>0</v>
      </c>
      <c r="Q102" s="899">
        <f>SUMIF('4.2 Program Budget 2028-2031'!$D:$D,$C102,'4.2 Program Budget 2028-2031'!AZ:AZ)</f>
        <v>0</v>
      </c>
      <c r="R102" s="933"/>
      <c r="S102" s="933"/>
      <c r="T102" s="933"/>
    </row>
    <row r="103" spans="2:20" ht="16.2" thickBot="1">
      <c r="B103" s="1162"/>
      <c r="C103" s="935" t="s">
        <v>349</v>
      </c>
      <c r="D103" s="846">
        <f>+'7.3 PA PY budget_savings'!AS61</f>
        <v>0</v>
      </c>
      <c r="E103" s="845"/>
      <c r="F103" s="845"/>
      <c r="G103" s="845"/>
      <c r="H103" s="846">
        <f>+'7.3 PA PY budget_savings'!AT61</f>
        <v>0</v>
      </c>
      <c r="I103" s="846">
        <f>+'7.3 PA PY budget_savings'!AU61</f>
        <v>0</v>
      </c>
      <c r="J103" s="846">
        <f>+'7.3 PA PY budget_savings'!AV61</f>
        <v>0</v>
      </c>
      <c r="K103" s="846">
        <f>+'7.3 PA PY budget_savings'!AW61</f>
        <v>0</v>
      </c>
      <c r="L103" s="846">
        <f>+'7.3 PA PY budget_savings'!AX61</f>
        <v>0</v>
      </c>
      <c r="M103" s="846">
        <f>SUMIF('4.2 Program Budget 2028-2031'!$D:$D,$C103,'4.2 Program Budget 2028-2031'!AV:AV)</f>
        <v>0</v>
      </c>
      <c r="N103" s="846">
        <f>SUMIF('4.2 Program Budget 2028-2031'!$D:$D,$C103,'4.2 Program Budget 2028-2031'!AW:AW)</f>
        <v>0</v>
      </c>
      <c r="O103" s="846">
        <f>SUMIF('4.2 Program Budget 2028-2031'!$D:$D,$C103,'4.2 Program Budget 2028-2031'!AX:AX)</f>
        <v>0</v>
      </c>
      <c r="P103" s="846">
        <f>SUMIF('4.2 Program Budget 2028-2031'!$D:$D,$C103,'4.2 Program Budget 2028-2031'!AY:AY)</f>
        <v>0</v>
      </c>
      <c r="Q103" s="899">
        <f>SUMIF('4.2 Program Budget 2028-2031'!$D:$D,$C103,'4.2 Program Budget 2028-2031'!AZ:AZ)</f>
        <v>0</v>
      </c>
      <c r="R103" s="933"/>
      <c r="S103" s="933"/>
      <c r="T103" s="933"/>
    </row>
    <row r="104" spans="2:20" ht="16.95" customHeight="1" thickBot="1">
      <c r="B104" s="1158"/>
      <c r="C104" s="826" t="s">
        <v>453</v>
      </c>
      <c r="D104" s="847">
        <f>SUBTOTAL(9,D93:D103)</f>
        <v>8204</v>
      </c>
      <c r="E104" s="847">
        <f t="shared" ref="E104" si="39">SUBTOTAL(9,E93:E103)</f>
        <v>0</v>
      </c>
      <c r="F104" s="1027"/>
      <c r="G104" s="1027"/>
      <c r="H104" s="847">
        <f t="shared" ref="H104" si="40">SUBTOTAL(9,H93:H103)</f>
        <v>665</v>
      </c>
      <c r="I104" s="847">
        <f t="shared" ref="I104" si="41">SUBTOTAL(9,I93:I103)</f>
        <v>65000</v>
      </c>
      <c r="J104" s="847">
        <f t="shared" ref="J104:K104" si="42">SUBTOTAL(9,J93:J103)</f>
        <v>1665</v>
      </c>
      <c r="K104" s="847">
        <f t="shared" si="42"/>
        <v>0</v>
      </c>
      <c r="L104" s="847">
        <f t="shared" ref="L104:P104" si="43">SUBTOTAL(9,L93:L103)</f>
        <v>0</v>
      </c>
      <c r="M104" s="847">
        <f t="shared" si="43"/>
        <v>650</v>
      </c>
      <c r="N104" s="847">
        <f t="shared" si="43"/>
        <v>650</v>
      </c>
      <c r="O104" s="847">
        <f t="shared" si="43"/>
        <v>0</v>
      </c>
      <c r="P104" s="847">
        <f t="shared" si="43"/>
        <v>0</v>
      </c>
      <c r="Q104" s="901">
        <f t="shared" ref="Q104" si="44">SUBTOTAL(9,Q93:Q103)</f>
        <v>0</v>
      </c>
    </row>
    <row r="105" spans="2:20" ht="15" thickBot="1">
      <c r="B105" s="797" t="s">
        <v>454</v>
      </c>
      <c r="C105" s="827"/>
      <c r="D105" s="848">
        <f>SUBTOTAL(9,D9:D104)</f>
        <v>47819</v>
      </c>
      <c r="E105" s="848">
        <f t="shared" ref="E105:J105" si="45">SUBTOTAL(9,E9:E104)</f>
        <v>0</v>
      </c>
      <c r="F105" s="1028"/>
      <c r="G105" s="1028"/>
      <c r="H105" s="848">
        <f t="shared" si="45"/>
        <v>5300</v>
      </c>
      <c r="I105" s="848">
        <f t="shared" si="45"/>
        <v>480000</v>
      </c>
      <c r="J105" s="848">
        <f t="shared" si="45"/>
        <v>12210</v>
      </c>
      <c r="K105" s="848">
        <f t="shared" ref="K105:L105" si="46">SUBTOTAL(9,K9:K104)</f>
        <v>0</v>
      </c>
      <c r="L105" s="848">
        <f t="shared" si="46"/>
        <v>0</v>
      </c>
      <c r="M105" s="848">
        <f t="shared" ref="M105:P105" si="47">SUBTOTAL(9,M9:M104)</f>
        <v>5200</v>
      </c>
      <c r="N105" s="848">
        <f t="shared" si="47"/>
        <v>5200</v>
      </c>
      <c r="O105" s="848">
        <f t="shared" si="47"/>
        <v>0</v>
      </c>
      <c r="P105" s="848">
        <f t="shared" si="47"/>
        <v>0</v>
      </c>
      <c r="Q105" s="902">
        <f t="shared" ref="Q105" si="48">SUBTOTAL(9,Q9:Q104)</f>
        <v>0</v>
      </c>
    </row>
    <row r="107" spans="2:20" ht="15.6" customHeight="1">
      <c r="B107" s="1153" t="s">
        <v>1777</v>
      </c>
      <c r="C107" s="930" t="s">
        <v>17</v>
      </c>
      <c r="D107" s="1023">
        <f>D9+D21+D33+D45</f>
        <v>10138</v>
      </c>
      <c r="E107" s="1025"/>
      <c r="F107" s="1025"/>
      <c r="G107" s="1025"/>
      <c r="H107" s="1023">
        <f t="shared" ref="H107:Q107" si="49">H9+H21+H33+H45</f>
        <v>1230</v>
      </c>
      <c r="I107" s="1023">
        <f t="shared" si="49"/>
        <v>78000</v>
      </c>
      <c r="J107" s="1023">
        <f t="shared" si="49"/>
        <v>3663</v>
      </c>
      <c r="K107" s="1023">
        <f t="shared" si="49"/>
        <v>0</v>
      </c>
      <c r="L107" s="1023">
        <f t="shared" si="49"/>
        <v>0</v>
      </c>
      <c r="M107" s="1023">
        <f t="shared" si="49"/>
        <v>1200</v>
      </c>
      <c r="N107" s="1023">
        <f t="shared" si="49"/>
        <v>1200</v>
      </c>
      <c r="O107" s="1023">
        <f t="shared" si="49"/>
        <v>0</v>
      </c>
      <c r="P107" s="1023">
        <f t="shared" si="49"/>
        <v>0</v>
      </c>
      <c r="Q107" s="1023">
        <f t="shared" si="49"/>
        <v>0</v>
      </c>
    </row>
    <row r="108" spans="2:20">
      <c r="B108" s="1153"/>
      <c r="C108" s="930" t="s">
        <v>22</v>
      </c>
      <c r="D108" s="1023">
        <f t="shared" ref="D108:Q117" si="50">D10+D22+D34+D46</f>
        <v>3706</v>
      </c>
      <c r="E108" s="1025"/>
      <c r="F108" s="1025"/>
      <c r="G108" s="1025"/>
      <c r="H108" s="1023">
        <f t="shared" si="50"/>
        <v>410</v>
      </c>
      <c r="I108" s="1023">
        <f t="shared" si="50"/>
        <v>26000</v>
      </c>
      <c r="J108" s="1023">
        <f t="shared" si="50"/>
        <v>1221</v>
      </c>
      <c r="K108" s="1023">
        <f t="shared" si="50"/>
        <v>0</v>
      </c>
      <c r="L108" s="1023">
        <f t="shared" si="50"/>
        <v>0</v>
      </c>
      <c r="M108" s="1023">
        <f t="shared" si="50"/>
        <v>400</v>
      </c>
      <c r="N108" s="1023">
        <f t="shared" si="50"/>
        <v>400</v>
      </c>
      <c r="O108" s="1023">
        <f t="shared" si="50"/>
        <v>0</v>
      </c>
      <c r="P108" s="1023">
        <f t="shared" si="50"/>
        <v>0</v>
      </c>
      <c r="Q108" s="1023">
        <f t="shared" si="50"/>
        <v>0</v>
      </c>
    </row>
    <row r="109" spans="2:20">
      <c r="B109" s="1153"/>
      <c r="C109" s="930" t="s">
        <v>25</v>
      </c>
      <c r="D109" s="1023">
        <f t="shared" si="50"/>
        <v>18006</v>
      </c>
      <c r="E109" s="1025"/>
      <c r="F109" s="1025"/>
      <c r="G109" s="1025"/>
      <c r="H109" s="1023">
        <f t="shared" si="50"/>
        <v>1010</v>
      </c>
      <c r="I109" s="1023">
        <f t="shared" si="50"/>
        <v>136000</v>
      </c>
      <c r="J109" s="1023">
        <f t="shared" si="50"/>
        <v>1221</v>
      </c>
      <c r="K109" s="1023">
        <f t="shared" si="50"/>
        <v>0</v>
      </c>
      <c r="L109" s="1023">
        <f t="shared" si="50"/>
        <v>0</v>
      </c>
      <c r="M109" s="1023">
        <f t="shared" si="50"/>
        <v>1000</v>
      </c>
      <c r="N109" s="1023">
        <f t="shared" si="50"/>
        <v>1000</v>
      </c>
      <c r="O109" s="1023">
        <f t="shared" si="50"/>
        <v>0</v>
      </c>
      <c r="P109" s="1023">
        <f t="shared" si="50"/>
        <v>0</v>
      </c>
      <c r="Q109" s="1023">
        <f t="shared" si="50"/>
        <v>0</v>
      </c>
    </row>
    <row r="110" spans="2:20">
      <c r="B110" s="1153"/>
      <c r="C110" s="930" t="s">
        <v>27</v>
      </c>
      <c r="D110" s="1023">
        <f t="shared" si="50"/>
        <v>0</v>
      </c>
      <c r="E110" s="1025"/>
      <c r="F110" s="1025"/>
      <c r="G110" s="1025"/>
      <c r="H110" s="1023">
        <f t="shared" si="50"/>
        <v>0</v>
      </c>
      <c r="I110" s="1023">
        <f t="shared" si="50"/>
        <v>0</v>
      </c>
      <c r="J110" s="1023">
        <f t="shared" si="50"/>
        <v>0</v>
      </c>
      <c r="K110" s="1023">
        <f t="shared" si="50"/>
        <v>0</v>
      </c>
      <c r="L110" s="1023">
        <f t="shared" si="50"/>
        <v>0</v>
      </c>
      <c r="M110" s="1023">
        <f t="shared" si="50"/>
        <v>0</v>
      </c>
      <c r="N110" s="1023">
        <f t="shared" si="50"/>
        <v>0</v>
      </c>
      <c r="O110" s="1023">
        <f t="shared" si="50"/>
        <v>0</v>
      </c>
      <c r="P110" s="1023">
        <f t="shared" si="50"/>
        <v>0</v>
      </c>
      <c r="Q110" s="1023">
        <f t="shared" si="50"/>
        <v>0</v>
      </c>
    </row>
    <row r="111" spans="2:20">
      <c r="B111" s="1153"/>
      <c r="C111" s="930" t="s">
        <v>29</v>
      </c>
      <c r="D111" s="1023">
        <f t="shared" si="50"/>
        <v>0</v>
      </c>
      <c r="E111" s="1025"/>
      <c r="F111" s="1025"/>
      <c r="G111" s="1025"/>
      <c r="H111" s="1023">
        <f t="shared" si="50"/>
        <v>0</v>
      </c>
      <c r="I111" s="1023">
        <f t="shared" si="50"/>
        <v>0</v>
      </c>
      <c r="J111" s="1023">
        <f t="shared" si="50"/>
        <v>0</v>
      </c>
      <c r="K111" s="1023">
        <f t="shared" si="50"/>
        <v>0</v>
      </c>
      <c r="L111" s="1023">
        <f t="shared" si="50"/>
        <v>0</v>
      </c>
      <c r="M111" s="1023">
        <f t="shared" si="50"/>
        <v>0</v>
      </c>
      <c r="N111" s="1023">
        <f t="shared" si="50"/>
        <v>0</v>
      </c>
      <c r="O111" s="1023">
        <f t="shared" si="50"/>
        <v>0</v>
      </c>
      <c r="P111" s="1023">
        <f t="shared" si="50"/>
        <v>0</v>
      </c>
      <c r="Q111" s="1023">
        <f t="shared" si="50"/>
        <v>0</v>
      </c>
    </row>
    <row r="112" spans="2:20">
      <c r="B112" s="1153"/>
      <c r="C112" s="930" t="s">
        <v>30</v>
      </c>
      <c r="D112" s="1023">
        <f t="shared" si="50"/>
        <v>0</v>
      </c>
      <c r="E112" s="1025"/>
      <c r="F112" s="1025"/>
      <c r="G112" s="1025"/>
      <c r="H112" s="1023">
        <f t="shared" si="50"/>
        <v>0</v>
      </c>
      <c r="I112" s="1023">
        <f t="shared" si="50"/>
        <v>0</v>
      </c>
      <c r="J112" s="1023">
        <f t="shared" si="50"/>
        <v>0</v>
      </c>
      <c r="K112" s="1023">
        <f t="shared" si="50"/>
        <v>0</v>
      </c>
      <c r="L112" s="1023">
        <f t="shared" si="50"/>
        <v>0</v>
      </c>
      <c r="M112" s="1023">
        <f t="shared" si="50"/>
        <v>0</v>
      </c>
      <c r="N112" s="1023">
        <f t="shared" si="50"/>
        <v>0</v>
      </c>
      <c r="O112" s="1023">
        <f t="shared" si="50"/>
        <v>0</v>
      </c>
      <c r="P112" s="1023">
        <f t="shared" si="50"/>
        <v>0</v>
      </c>
      <c r="Q112" s="1023">
        <f t="shared" si="50"/>
        <v>0</v>
      </c>
    </row>
    <row r="113" spans="2:17">
      <c r="B113" s="1153"/>
      <c r="C113" s="930" t="s">
        <v>32</v>
      </c>
      <c r="D113" s="1023">
        <f t="shared" si="50"/>
        <v>0</v>
      </c>
      <c r="E113" s="1025"/>
      <c r="F113" s="1025"/>
      <c r="G113" s="1025"/>
      <c r="H113" s="1023">
        <f t="shared" si="50"/>
        <v>0</v>
      </c>
      <c r="I113" s="1023">
        <f t="shared" si="50"/>
        <v>0</v>
      </c>
      <c r="J113" s="1023">
        <f t="shared" si="50"/>
        <v>0</v>
      </c>
      <c r="K113" s="1023">
        <f t="shared" si="50"/>
        <v>0</v>
      </c>
      <c r="L113" s="1023">
        <f t="shared" si="50"/>
        <v>0</v>
      </c>
      <c r="M113" s="1023">
        <f t="shared" si="50"/>
        <v>0</v>
      </c>
      <c r="N113" s="1023">
        <f t="shared" si="50"/>
        <v>0</v>
      </c>
      <c r="O113" s="1023">
        <f t="shared" si="50"/>
        <v>0</v>
      </c>
      <c r="P113" s="1023">
        <f t="shared" si="50"/>
        <v>0</v>
      </c>
      <c r="Q113" s="1023">
        <f t="shared" si="50"/>
        <v>0</v>
      </c>
    </row>
    <row r="114" spans="2:17">
      <c r="B114" s="1153"/>
      <c r="C114" s="930" t="s">
        <v>34</v>
      </c>
      <c r="D114" s="1023">
        <f t="shared" si="50"/>
        <v>0</v>
      </c>
      <c r="E114" s="1025"/>
      <c r="F114" s="1025"/>
      <c r="G114" s="1025"/>
      <c r="H114" s="1023">
        <f t="shared" si="50"/>
        <v>0</v>
      </c>
      <c r="I114" s="1023">
        <f t="shared" si="50"/>
        <v>0</v>
      </c>
      <c r="J114" s="1023">
        <f t="shared" si="50"/>
        <v>0</v>
      </c>
      <c r="K114" s="1023">
        <f t="shared" si="50"/>
        <v>0</v>
      </c>
      <c r="L114" s="1023">
        <f t="shared" si="50"/>
        <v>0</v>
      </c>
      <c r="M114" s="1023">
        <f t="shared" si="50"/>
        <v>0</v>
      </c>
      <c r="N114" s="1023">
        <f t="shared" si="50"/>
        <v>0</v>
      </c>
      <c r="O114" s="1023">
        <f t="shared" si="50"/>
        <v>0</v>
      </c>
      <c r="P114" s="1023">
        <f t="shared" si="50"/>
        <v>0</v>
      </c>
      <c r="Q114" s="1023">
        <f t="shared" si="50"/>
        <v>0</v>
      </c>
    </row>
    <row r="115" spans="2:17">
      <c r="B115" s="1153"/>
      <c r="C115" s="930" t="s">
        <v>36</v>
      </c>
      <c r="D115" s="1023">
        <f t="shared" si="50"/>
        <v>0</v>
      </c>
      <c r="E115" s="1025"/>
      <c r="F115" s="1025"/>
      <c r="G115" s="1025"/>
      <c r="H115" s="1023">
        <f t="shared" si="50"/>
        <v>0</v>
      </c>
      <c r="I115" s="1023">
        <f t="shared" si="50"/>
        <v>0</v>
      </c>
      <c r="J115" s="1023">
        <f t="shared" si="50"/>
        <v>0</v>
      </c>
      <c r="K115" s="1023">
        <f t="shared" si="50"/>
        <v>0</v>
      </c>
      <c r="L115" s="1023">
        <f t="shared" si="50"/>
        <v>0</v>
      </c>
      <c r="M115" s="1023">
        <f t="shared" si="50"/>
        <v>0</v>
      </c>
      <c r="N115" s="1023">
        <f t="shared" si="50"/>
        <v>0</v>
      </c>
      <c r="O115" s="1023">
        <f t="shared" si="50"/>
        <v>0</v>
      </c>
      <c r="P115" s="1023">
        <f t="shared" si="50"/>
        <v>0</v>
      </c>
      <c r="Q115" s="1023">
        <f t="shared" si="50"/>
        <v>0</v>
      </c>
    </row>
    <row r="116" spans="2:17">
      <c r="B116" s="1153"/>
      <c r="C116" s="930" t="s">
        <v>457</v>
      </c>
      <c r="D116" s="1023">
        <f t="shared" si="50"/>
        <v>1849</v>
      </c>
      <c r="E116" s="1025"/>
      <c r="F116" s="1025"/>
      <c r="G116" s="1025"/>
      <c r="H116" s="1023">
        <f t="shared" si="50"/>
        <v>0</v>
      </c>
      <c r="I116" s="1023">
        <f t="shared" si="50"/>
        <v>0</v>
      </c>
      <c r="J116" s="1023">
        <f t="shared" si="50"/>
        <v>0</v>
      </c>
      <c r="K116" s="1023">
        <f t="shared" si="50"/>
        <v>0</v>
      </c>
      <c r="L116" s="1023">
        <f t="shared" si="50"/>
        <v>0</v>
      </c>
      <c r="M116" s="1023">
        <f t="shared" si="50"/>
        <v>0</v>
      </c>
      <c r="N116" s="1023">
        <f t="shared" si="50"/>
        <v>0</v>
      </c>
      <c r="O116" s="1023">
        <f t="shared" si="50"/>
        <v>0</v>
      </c>
      <c r="P116" s="1023">
        <f t="shared" si="50"/>
        <v>0</v>
      </c>
      <c r="Q116" s="1023">
        <f t="shared" si="50"/>
        <v>0</v>
      </c>
    </row>
    <row r="117" spans="2:17">
      <c r="B117" s="1153"/>
      <c r="C117" s="930" t="s">
        <v>349</v>
      </c>
      <c r="D117" s="1023">
        <f t="shared" si="50"/>
        <v>19</v>
      </c>
      <c r="E117" s="1025"/>
      <c r="F117" s="1025"/>
      <c r="G117" s="1025"/>
      <c r="H117" s="1023">
        <f t="shared" si="50"/>
        <v>0</v>
      </c>
      <c r="I117" s="1023">
        <f t="shared" si="50"/>
        <v>0</v>
      </c>
      <c r="J117" s="1023">
        <f t="shared" si="50"/>
        <v>0</v>
      </c>
      <c r="K117" s="1023">
        <f t="shared" si="50"/>
        <v>0</v>
      </c>
      <c r="L117" s="1023">
        <f t="shared" si="50"/>
        <v>0</v>
      </c>
      <c r="M117" s="1023">
        <f t="shared" si="50"/>
        <v>0</v>
      </c>
      <c r="N117" s="1023">
        <f t="shared" si="50"/>
        <v>0</v>
      </c>
      <c r="O117" s="1023">
        <f t="shared" si="50"/>
        <v>0</v>
      </c>
      <c r="P117" s="1023">
        <f t="shared" si="50"/>
        <v>0</v>
      </c>
      <c r="Q117" s="1023">
        <f t="shared" si="50"/>
        <v>0</v>
      </c>
    </row>
    <row r="118" spans="2:17">
      <c r="B118" s="1153"/>
      <c r="C118" s="1021" t="s">
        <v>453</v>
      </c>
      <c r="D118" s="1022">
        <f>SUBTOTAL(9,D9:D56)</f>
        <v>33718</v>
      </c>
      <c r="E118" s="1022">
        <f>SUBTOTAL(9,E9:E56)</f>
        <v>0</v>
      </c>
      <c r="F118" s="1026"/>
      <c r="G118" s="1026"/>
      <c r="H118" s="1022">
        <f t="shared" ref="H118:Q118" si="51">SUBTOTAL(9,H9:H56)</f>
        <v>2650</v>
      </c>
      <c r="I118" s="1022">
        <f t="shared" si="51"/>
        <v>240000</v>
      </c>
      <c r="J118" s="1022">
        <f t="shared" si="51"/>
        <v>6105</v>
      </c>
      <c r="K118" s="1022">
        <f t="shared" si="51"/>
        <v>0</v>
      </c>
      <c r="L118" s="1022">
        <f t="shared" si="51"/>
        <v>0</v>
      </c>
      <c r="M118" s="1022">
        <f t="shared" si="51"/>
        <v>2600</v>
      </c>
      <c r="N118" s="1022">
        <f t="shared" si="51"/>
        <v>2600</v>
      </c>
      <c r="O118" s="1022">
        <f t="shared" si="51"/>
        <v>0</v>
      </c>
      <c r="P118" s="1022">
        <f t="shared" si="51"/>
        <v>0</v>
      </c>
      <c r="Q118" s="1022">
        <f t="shared" si="51"/>
        <v>0</v>
      </c>
    </row>
    <row r="119" spans="2:17">
      <c r="D119" s="1016" t="str">
        <f t="shared" ref="D119:Q119" si="52">IF(D118=(D20+D32+D44+D56),"QC ok","BAD")</f>
        <v>QC ok</v>
      </c>
      <c r="E119" s="1016" t="str">
        <f t="shared" si="52"/>
        <v>QC ok</v>
      </c>
      <c r="F119" s="1016" t="str">
        <f t="shared" si="52"/>
        <v>QC ok</v>
      </c>
      <c r="G119" s="1016" t="str">
        <f t="shared" si="52"/>
        <v>QC ok</v>
      </c>
      <c r="H119" s="1016" t="str">
        <f t="shared" si="52"/>
        <v>QC ok</v>
      </c>
      <c r="I119" s="1016" t="str">
        <f t="shared" si="52"/>
        <v>QC ok</v>
      </c>
      <c r="J119" s="1016" t="str">
        <f t="shared" si="52"/>
        <v>QC ok</v>
      </c>
      <c r="K119" s="1016" t="str">
        <f t="shared" si="52"/>
        <v>QC ok</v>
      </c>
      <c r="L119" s="1016" t="str">
        <f t="shared" si="52"/>
        <v>QC ok</v>
      </c>
      <c r="M119" s="1016" t="str">
        <f t="shared" si="52"/>
        <v>QC ok</v>
      </c>
      <c r="N119" s="1016" t="str">
        <f t="shared" si="52"/>
        <v>QC ok</v>
      </c>
      <c r="O119" s="1016" t="str">
        <f t="shared" si="52"/>
        <v>QC ok</v>
      </c>
      <c r="P119" s="1016" t="str">
        <f t="shared" si="52"/>
        <v>QC ok</v>
      </c>
      <c r="Q119" s="1016" t="str">
        <f t="shared" si="52"/>
        <v>QC ok</v>
      </c>
    </row>
  </sheetData>
  <mergeCells count="11">
    <mergeCell ref="B107:B118"/>
    <mergeCell ref="B93:B104"/>
    <mergeCell ref="B45:B56"/>
    <mergeCell ref="B57:B68"/>
    <mergeCell ref="B69:B80"/>
    <mergeCell ref="B81:B92"/>
    <mergeCell ref="B21:B32"/>
    <mergeCell ref="B33:B44"/>
    <mergeCell ref="B5:J5"/>
    <mergeCell ref="B6:J6"/>
    <mergeCell ref="B9:B20"/>
  </mergeCells>
  <phoneticPr fontId="207"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0941-D433-4294-9828-E6A6C78018D2}">
  <sheetPr codeName="Sheet12">
    <pageSetUpPr fitToPage="1"/>
  </sheetPr>
  <dimension ref="A1:BE104"/>
  <sheetViews>
    <sheetView showGridLines="0" zoomScale="85" zoomScaleNormal="85" workbookViewId="0">
      <pane xSplit="2" ySplit="5" topLeftCell="C54" activePane="bottomRight" state="frozen"/>
      <selection pane="topRight" activeCell="B1" sqref="B1"/>
      <selection pane="bottomLeft" activeCell="B1" sqref="B1"/>
      <selection pane="bottomRight" activeCell="B70" sqref="B70"/>
    </sheetView>
  </sheetViews>
  <sheetFormatPr defaultColWidth="8.09765625" defaultRowHeight="15.6"/>
  <cols>
    <col min="1" max="1" width="13.09765625" style="209" customWidth="1"/>
    <col min="2" max="2" width="75.3984375" style="209" customWidth="1"/>
    <col min="3" max="3" width="25.59765625" style="209" customWidth="1"/>
    <col min="4" max="4" width="13.09765625" style="210" customWidth="1"/>
    <col min="5" max="5" width="11.09765625" style="209" customWidth="1"/>
    <col min="6" max="6" width="14.09765625" style="209" customWidth="1"/>
    <col min="7" max="8" width="11.09765625" style="209" customWidth="1"/>
    <col min="9" max="9" width="25.59765625" style="209" customWidth="1"/>
    <col min="10" max="10" width="13.09765625" style="210" customWidth="1"/>
    <col min="11" max="11" width="11.09765625" style="209" customWidth="1"/>
    <col min="12" max="12" width="14.09765625" style="209" customWidth="1"/>
    <col min="13" max="14" width="11.09765625" style="209" customWidth="1"/>
    <col min="15" max="15" width="25.59765625" style="209" customWidth="1"/>
    <col min="16" max="16" width="13.09765625" style="210" customWidth="1"/>
    <col min="17" max="17" width="11.09765625" style="209" customWidth="1"/>
    <col min="18" max="18" width="14.09765625" style="209" customWidth="1"/>
    <col min="19" max="20" width="11.09765625" style="209" customWidth="1"/>
    <col min="21" max="21" width="25.59765625" style="209" customWidth="1"/>
    <col min="22" max="22" width="13.09765625" style="210" customWidth="1"/>
    <col min="23" max="23" width="11.09765625" style="209" customWidth="1"/>
    <col min="24" max="24" width="14.09765625" style="209" customWidth="1"/>
    <col min="25" max="26" width="11.09765625" style="209" customWidth="1"/>
    <col min="27" max="27" width="25.59765625" style="209" customWidth="1"/>
    <col min="28" max="28" width="13.09765625" style="210" customWidth="1"/>
    <col min="29" max="29" width="11.09765625" style="209" customWidth="1"/>
    <col min="30" max="30" width="14.09765625" style="209" customWidth="1"/>
    <col min="31" max="32" width="11.09765625" style="209" customWidth="1"/>
    <col min="33" max="33" width="25.59765625" style="209" customWidth="1"/>
    <col min="34" max="34" width="13.09765625" style="210" customWidth="1"/>
    <col min="35" max="35" width="11.09765625" style="209" customWidth="1"/>
    <col min="36" max="36" width="14.09765625" style="209" customWidth="1"/>
    <col min="37" max="38" width="11.09765625" style="209" customWidth="1"/>
    <col min="39" max="39" width="25.59765625" style="209" customWidth="1"/>
    <col min="40" max="40" width="13.09765625" style="210" customWidth="1"/>
    <col min="41" max="41" width="11.09765625" style="209" customWidth="1"/>
    <col min="42" max="42" width="14.09765625" style="209" customWidth="1"/>
    <col min="43" max="44" width="11.09765625" style="209" customWidth="1"/>
    <col min="45" max="45" width="25.59765625" style="209" customWidth="1"/>
    <col min="46" max="46" width="13.09765625" style="210" customWidth="1"/>
    <col min="47" max="47" width="11.09765625" style="209" customWidth="1"/>
    <col min="48" max="48" width="14.09765625" style="209" customWidth="1"/>
    <col min="49" max="50" width="11.09765625" style="209" customWidth="1"/>
    <col min="51" max="51" width="2.09765625" style="209" customWidth="1"/>
    <col min="52" max="52" width="255.59765625" style="211" bestFit="1" customWidth="1"/>
    <col min="53" max="53" width="12.59765625" style="209" customWidth="1"/>
    <col min="54" max="54" width="19.59765625" style="212" bestFit="1" customWidth="1"/>
    <col min="55" max="55" width="11.09765625" style="209" customWidth="1"/>
    <col min="56" max="56" width="21.09765625" style="209" bestFit="1" customWidth="1"/>
    <col min="57" max="57" width="11.5" style="209" bestFit="1" customWidth="1"/>
    <col min="58" max="16384" width="8.09765625" style="209"/>
  </cols>
  <sheetData>
    <row r="1" spans="1:57">
      <c r="A1" s="29" t="s">
        <v>96</v>
      </c>
      <c r="B1" s="476" t="str">
        <f>PA_NAME</f>
        <v>San Diego Gas &amp; Electric Co</v>
      </c>
    </row>
    <row r="2" spans="1:57">
      <c r="A2" s="29" t="s">
        <v>97</v>
      </c>
      <c r="B2" s="476" t="str">
        <f>RPT_YEAR</f>
        <v>2024-2031</v>
      </c>
    </row>
    <row r="3" spans="1:57" ht="16.2" thickBot="1">
      <c r="A3" s="690" t="s">
        <v>458</v>
      </c>
      <c r="B3" s="690"/>
      <c r="C3" s="876" t="s">
        <v>459</v>
      </c>
      <c r="D3" s="690"/>
    </row>
    <row r="4" spans="1:57" ht="15" customHeight="1" thickTop="1">
      <c r="C4" s="213"/>
      <c r="D4" s="1169" t="s">
        <v>460</v>
      </c>
      <c r="E4" s="1170"/>
      <c r="F4" s="1170"/>
      <c r="G4" s="1170"/>
      <c r="H4" s="1171"/>
      <c r="I4" s="213"/>
      <c r="J4" s="1169" t="s">
        <v>461</v>
      </c>
      <c r="K4" s="1170"/>
      <c r="L4" s="1170"/>
      <c r="M4" s="1170"/>
      <c r="N4" s="1171"/>
      <c r="O4" s="213"/>
      <c r="P4" s="1169" t="s">
        <v>462</v>
      </c>
      <c r="Q4" s="1170"/>
      <c r="R4" s="1170"/>
      <c r="S4" s="1170"/>
      <c r="T4" s="1171"/>
      <c r="U4" s="213"/>
      <c r="V4" s="1169" t="s">
        <v>463</v>
      </c>
      <c r="W4" s="1170"/>
      <c r="X4" s="1170"/>
      <c r="Y4" s="1170"/>
      <c r="Z4" s="1171"/>
      <c r="AA4" s="213"/>
      <c r="AB4" s="1169" t="s">
        <v>464</v>
      </c>
      <c r="AC4" s="1170"/>
      <c r="AD4" s="1170"/>
      <c r="AE4" s="1170"/>
      <c r="AF4" s="1171"/>
      <c r="AG4" s="213"/>
      <c r="AH4" s="1169" t="s">
        <v>465</v>
      </c>
      <c r="AI4" s="1170"/>
      <c r="AJ4" s="1170"/>
      <c r="AK4" s="1170"/>
      <c r="AL4" s="1171"/>
      <c r="AM4" s="213"/>
      <c r="AN4" s="1169" t="s">
        <v>466</v>
      </c>
      <c r="AO4" s="1170"/>
      <c r="AP4" s="1170"/>
      <c r="AQ4" s="1170"/>
      <c r="AR4" s="1171"/>
      <c r="AS4" s="213"/>
      <c r="AT4" s="1169" t="s">
        <v>467</v>
      </c>
      <c r="AU4" s="1170"/>
      <c r="AV4" s="1170"/>
      <c r="AW4" s="1170"/>
      <c r="AX4" s="1171"/>
      <c r="AY4" s="214"/>
      <c r="AZ4" s="215"/>
      <c r="BA4" s="214"/>
      <c r="BB4" s="216"/>
      <c r="BC4" s="217"/>
    </row>
    <row r="5" spans="1:57" ht="31.5" customHeight="1" thickBot="1">
      <c r="A5" s="664" t="s">
        <v>468</v>
      </c>
      <c r="B5" s="218" t="s">
        <v>456</v>
      </c>
      <c r="C5" s="219" t="s">
        <v>469</v>
      </c>
      <c r="D5" s="451" t="s">
        <v>470</v>
      </c>
      <c r="E5" s="451" t="s">
        <v>471</v>
      </c>
      <c r="F5" s="452" t="s">
        <v>472</v>
      </c>
      <c r="G5" s="936" t="s">
        <v>452</v>
      </c>
      <c r="H5" s="451" t="s">
        <v>299</v>
      </c>
      <c r="I5" s="219" t="s">
        <v>473</v>
      </c>
      <c r="J5" s="451" t="s">
        <v>470</v>
      </c>
      <c r="K5" s="451" t="s">
        <v>471</v>
      </c>
      <c r="L5" s="452" t="s">
        <v>472</v>
      </c>
      <c r="M5" s="936" t="s">
        <v>452</v>
      </c>
      <c r="N5" s="451" t="s">
        <v>299</v>
      </c>
      <c r="O5" s="219" t="s">
        <v>474</v>
      </c>
      <c r="P5" s="451" t="s">
        <v>470</v>
      </c>
      <c r="Q5" s="451" t="s">
        <v>471</v>
      </c>
      <c r="R5" s="452" t="s">
        <v>472</v>
      </c>
      <c r="S5" s="936" t="s">
        <v>452</v>
      </c>
      <c r="T5" s="451" t="s">
        <v>299</v>
      </c>
      <c r="U5" s="219" t="s">
        <v>475</v>
      </c>
      <c r="V5" s="451" t="s">
        <v>470</v>
      </c>
      <c r="W5" s="451" t="s">
        <v>471</v>
      </c>
      <c r="X5" s="452" t="s">
        <v>472</v>
      </c>
      <c r="Y5" s="936" t="s">
        <v>452</v>
      </c>
      <c r="Z5" s="451" t="s">
        <v>299</v>
      </c>
      <c r="AA5" s="219" t="s">
        <v>476</v>
      </c>
      <c r="AB5" s="451" t="s">
        <v>470</v>
      </c>
      <c r="AC5" s="451" t="s">
        <v>471</v>
      </c>
      <c r="AD5" s="452" t="s">
        <v>472</v>
      </c>
      <c r="AE5" s="936" t="s">
        <v>452</v>
      </c>
      <c r="AF5" s="451" t="s">
        <v>299</v>
      </c>
      <c r="AG5" s="219" t="s">
        <v>477</v>
      </c>
      <c r="AH5" s="451" t="s">
        <v>470</v>
      </c>
      <c r="AI5" s="451" t="s">
        <v>471</v>
      </c>
      <c r="AJ5" s="452" t="s">
        <v>472</v>
      </c>
      <c r="AK5" s="936" t="s">
        <v>452</v>
      </c>
      <c r="AL5" s="451" t="s">
        <v>299</v>
      </c>
      <c r="AM5" s="219" t="s">
        <v>478</v>
      </c>
      <c r="AN5" s="451" t="s">
        <v>470</v>
      </c>
      <c r="AO5" s="451" t="s">
        <v>471</v>
      </c>
      <c r="AP5" s="452" t="s">
        <v>472</v>
      </c>
      <c r="AQ5" s="936" t="s">
        <v>452</v>
      </c>
      <c r="AR5" s="451" t="s">
        <v>299</v>
      </c>
      <c r="AS5" s="219" t="s">
        <v>479</v>
      </c>
      <c r="AT5" s="451" t="s">
        <v>470</v>
      </c>
      <c r="AU5" s="451" t="s">
        <v>471</v>
      </c>
      <c r="AV5" s="452" t="s">
        <v>472</v>
      </c>
      <c r="AW5" s="936" t="s">
        <v>452</v>
      </c>
      <c r="AX5" s="451" t="s">
        <v>299</v>
      </c>
      <c r="AZ5" s="220" t="s">
        <v>480</v>
      </c>
    </row>
    <row r="6" spans="1:57" ht="31.5" customHeight="1" thickTop="1" thickBot="1">
      <c r="B6" s="522" t="s">
        <v>18</v>
      </c>
      <c r="C6" s="523"/>
      <c r="D6" s="524"/>
      <c r="E6" s="524"/>
      <c r="F6" s="525"/>
      <c r="G6" s="524"/>
      <c r="H6" s="524"/>
      <c r="I6" s="523"/>
      <c r="J6" s="524"/>
      <c r="K6" s="524"/>
      <c r="L6" s="525"/>
      <c r="M6" s="524"/>
      <c r="N6" s="524"/>
      <c r="O6" s="523"/>
      <c r="P6" s="524"/>
      <c r="Q6" s="524"/>
      <c r="R6" s="525"/>
      <c r="S6" s="524"/>
      <c r="T6" s="524"/>
      <c r="U6" s="523"/>
      <c r="V6" s="524"/>
      <c r="W6" s="524"/>
      <c r="X6" s="525"/>
      <c r="Y6" s="524"/>
      <c r="Z6" s="524"/>
      <c r="AA6" s="523"/>
      <c r="AB6" s="524"/>
      <c r="AC6" s="524"/>
      <c r="AD6" s="525"/>
      <c r="AE6" s="524"/>
      <c r="AF6" s="524"/>
      <c r="AG6" s="523"/>
      <c r="AH6" s="524"/>
      <c r="AI6" s="524"/>
      <c r="AJ6" s="525"/>
      <c r="AK6" s="524"/>
      <c r="AL6" s="524"/>
      <c r="AM6" s="523"/>
      <c r="AN6" s="524"/>
      <c r="AO6" s="524"/>
      <c r="AP6" s="525"/>
      <c r="AQ6" s="524"/>
      <c r="AR6" s="524"/>
      <c r="AS6" s="523"/>
      <c r="AT6" s="524"/>
      <c r="AU6" s="524"/>
      <c r="AV6" s="525"/>
      <c r="AW6" s="524"/>
      <c r="AX6" s="524"/>
      <c r="AZ6" s="220"/>
    </row>
    <row r="7" spans="1:57" ht="16.5" customHeight="1" thickTop="1" thickBot="1">
      <c r="B7" s="221" t="s">
        <v>17</v>
      </c>
      <c r="C7" s="296">
        <f>SUMIFS('4.1 Program Budget - 2024-2027'!S:S,'4.1 Program Budget - 2024-2027'!$G:$G,$B7,'4.1 Program Budget - 2024-2027'!$H:$H,README!$M$8)</f>
        <v>1100</v>
      </c>
      <c r="D7" s="295">
        <f>SUMIFS('4.1 Program Budget - 2024-2027'!W:W,'4.1 Program Budget - 2024-2027'!$G:$G,$B7,'4.1 Program Budget - 2024-2027'!$H:$H,README!$M$8)</f>
        <v>202</v>
      </c>
      <c r="E7" s="295">
        <f>SUMIFS('4.1 Program Budget - 2024-2027'!X:X,'4.1 Program Budget - 2024-2027'!$G:$G,$B7,'4.1 Program Budget - 2024-2027'!$H:$H,README!$M$8)</f>
        <v>10000</v>
      </c>
      <c r="F7" s="295">
        <f>SUMIFS('4.1 Program Budget - 2024-2027'!Y:Y,'4.1 Program Budget - 2024-2027'!$G:$G,$B7,'4.1 Program Budget - 2024-2027'!$H:$H,README!$M$8)</f>
        <v>444</v>
      </c>
      <c r="G7" s="295">
        <f>SUMIFS('4.1 Program Budget - 2024-2027'!Z:Z,'4.1 Program Budget - 2024-2027'!$G:$G,$B7,'4.1 Program Budget - 2024-2027'!$H:$H,README!$M$8)</f>
        <v>0</v>
      </c>
      <c r="H7" s="295">
        <f>SUMIFS('4.1 Program Budget - 2024-2027'!AA:AA,'4.1 Program Budget - 2024-2027'!$G:$G,$B7,'4.1 Program Budget - 2024-2027'!$H:$H,README!$M$8)</f>
        <v>0</v>
      </c>
      <c r="I7" s="296">
        <f>SUMIFS('4.1 Program Budget - 2024-2027'!AK:AK,'4.1 Program Budget - 2024-2027'!$G:$G,$B7,'4.1 Program Budget - 2024-2027'!$H:$H,README!$M$8)</f>
        <v>1304</v>
      </c>
      <c r="J7" s="937">
        <f>SUMIFS('4.1 Program Budget - 2024-2027'!AO:AO,'4.1 Program Budget - 2024-2027'!$G:$G,$B7,'4.1 Program Budget - 2024-2027'!$H:$H,README!$M$8)</f>
        <v>206</v>
      </c>
      <c r="K7" s="937">
        <f>SUMIFS('4.1 Program Budget - 2024-2027'!AP:AP,'4.1 Program Budget - 2024-2027'!$G:$G,$B7,'4.1 Program Budget - 2024-2027'!$H:$H,README!$M$8)</f>
        <v>14000</v>
      </c>
      <c r="L7" s="937">
        <f>SUMIFS('4.1 Program Budget - 2024-2027'!AQ:AQ,'4.1 Program Budget - 2024-2027'!$G:$G,$B7,'4.1 Program Budget - 2024-2027'!$H:$H,README!$M$8)</f>
        <v>666</v>
      </c>
      <c r="M7" s="295">
        <f>SUMIFS('4.1 Program Budget - 2024-2027'!AR:AR,'4.1 Program Budget - 2024-2027'!$G:$G,$B7,'4.1 Program Budget - 2024-2027'!$H:$H,README!$M$8)</f>
        <v>0</v>
      </c>
      <c r="N7" s="295">
        <f>SUMIFS('4.1 Program Budget - 2024-2027'!AS:AS,'4.1 Program Budget - 2024-2027'!$G:$G,$B7,'4.1 Program Budget - 2024-2027'!$H:$H,README!$M$8)</f>
        <v>0</v>
      </c>
      <c r="O7" s="296">
        <f>SUMIFS('4.1 Program Budget - 2024-2027'!BC:BC,'4.1 Program Budget - 2024-2027'!$G:$G,$B7,'4.1 Program Budget - 2024-2027'!$H:$H,README!$M$8)</f>
        <v>1804</v>
      </c>
      <c r="P7" s="937">
        <f>SUMIFS('4.1 Program Budget - 2024-2027'!BG:BG,'4.1 Program Budget - 2024-2027'!$G:$G,$B7,'4.1 Program Budget - 2024-2027'!$H:$H,README!$M$8)</f>
        <v>206</v>
      </c>
      <c r="Q7" s="937">
        <f>SUMIFS('4.1 Program Budget - 2024-2027'!BH:BH,'4.1 Program Budget - 2024-2027'!$G:$G,$B7,'4.1 Program Budget - 2024-2027'!$H:$H,README!$M$8)</f>
        <v>14000</v>
      </c>
      <c r="R7" s="937">
        <f>SUMIFS('4.1 Program Budget - 2024-2027'!BI:BI,'4.1 Program Budget - 2024-2027'!$G:$G,$B7,'4.1 Program Budget - 2024-2027'!$H:$H,README!$M$8)</f>
        <v>666</v>
      </c>
      <c r="S7" s="295">
        <f>SUMIFS('4.1 Program Budget - 2024-2027'!BJ:BJ,'4.1 Program Budget - 2024-2027'!$G:$G,$B7,'4.1 Program Budget - 2024-2027'!$H:$H,README!$M$8)</f>
        <v>0</v>
      </c>
      <c r="T7" s="295">
        <f>SUMIFS('4.1 Program Budget - 2024-2027'!BK:BK,'4.1 Program Budget - 2024-2027'!$G:$G,$B7,'4.1 Program Budget - 2024-2027'!$H:$H,README!$M$8)</f>
        <v>0</v>
      </c>
      <c r="U7" s="296">
        <f>SUMIFS('4.1 Program Budget - 2024-2027'!BU:BU,'4.1 Program Budget - 2024-2027'!$G:$G,$B7,'4.1 Program Budget - 2024-2027'!$H:$H,README!$M$8)</f>
        <v>1904</v>
      </c>
      <c r="V7" s="937">
        <f>SUMIFS('4.1 Program Budget - 2024-2027'!BY:BY,'4.1 Program Budget - 2024-2027'!$G:$G,$B7,'4.1 Program Budget - 2024-2027'!$H:$H,README!$M$8)</f>
        <v>206</v>
      </c>
      <c r="W7" s="937">
        <f>SUMIFS('4.1 Program Budget - 2024-2027'!BZ:BZ,'4.1 Program Budget - 2024-2027'!$G:$G,$B7,'4.1 Program Budget - 2024-2027'!$H:$H,README!$M$8)</f>
        <v>14000</v>
      </c>
      <c r="X7" s="937">
        <f>SUMIFS('4.1 Program Budget - 2024-2027'!CA:CA,'4.1 Program Budget - 2024-2027'!$G:$G,$B7,'4.1 Program Budget - 2024-2027'!$H:$H,README!$M$8)</f>
        <v>666</v>
      </c>
      <c r="Y7" s="295">
        <f>SUMIFS('4.1 Program Budget - 2024-2027'!CB:CB,'4.1 Program Budget - 2024-2027'!$G:$G,$B7,'4.1 Program Budget - 2024-2027'!$H:$H,README!$M$8)</f>
        <v>0</v>
      </c>
      <c r="Z7" s="295">
        <f>SUMIFS('4.1 Program Budget - 2024-2027'!CC:CC,'4.1 Program Budget - 2024-2027'!$G:$G,$B7,'4.1 Program Budget - 2024-2027'!$H:$H,README!$M$8)</f>
        <v>0</v>
      </c>
      <c r="AA7" s="296">
        <f>SUMIFS('4.2 Program Budget 2028-2031'!I:I,'4.2 Program Budget 2028-2031'!D:D,B7,'4.2 Program Budget 2028-2031'!F:F,README!$M$8)</f>
        <v>100</v>
      </c>
      <c r="AB7" s="937">
        <f>SUMIFS('4.2 Program Budget 2028-2031'!J:J,'4.2 Program Budget 2028-2031'!$D:$D,$B7,'4.2 Program Budget 2028-2031'!$F:$F,README!$M$8)</f>
        <v>101</v>
      </c>
      <c r="AC7" s="937">
        <f>SUMIFS('4.2 Program Budget 2028-2031'!K:K,'4.2 Program Budget 2028-2031'!$D:$D,$B7,'4.2 Program Budget 2028-2031'!$F:$F,README!$M$8)</f>
        <v>5000</v>
      </c>
      <c r="AD7" s="937">
        <f>SUMIFS('4.2 Program Budget 2028-2031'!L:L,'4.2 Program Budget 2028-2031'!$D:$D,$B7,'4.2 Program Budget 2028-2031'!$F:$F,README!$M$8)</f>
        <v>222</v>
      </c>
      <c r="AE7" s="937">
        <f>SUMIFS('4.2 Program Budget 2028-2031'!M:M,'4.2 Program Budget 2028-2031'!$D:$D,$B7,'4.2 Program Budget 2028-2031'!$F:$F,README!$M$8)</f>
        <v>0</v>
      </c>
      <c r="AF7" s="937">
        <f>SUMIFS('4.2 Program Budget 2028-2031'!N:N,'4.2 Program Budget 2028-2031'!$D:$D,$B7,'4.2 Program Budget 2028-2031'!$F:$F,README!$M$8)</f>
        <v>0</v>
      </c>
      <c r="AG7" s="296">
        <f>SUMIFS('4.2 Program Budget 2028-2031'!T:T,'4.2 Program Budget 2028-2031'!$D:$D,$B7,'4.2 Program Budget 2028-2031'!$F:$F,README!$M$8)</f>
        <v>100</v>
      </c>
      <c r="AH7" s="937">
        <f>SUMIFS('4.2 Program Budget 2028-2031'!U:U,'4.2 Program Budget 2028-2031'!$D:$D,$B7,'4.2 Program Budget 2028-2031'!$F:$F,README!$M$8)</f>
        <v>103</v>
      </c>
      <c r="AI7" s="937">
        <f>SUMIFS('4.2 Program Budget 2028-2031'!V:V,'4.2 Program Budget 2028-2031'!$D:$D,$B7,'4.2 Program Budget 2028-2031'!$F:$F,README!$M$8)</f>
        <v>7000</v>
      </c>
      <c r="AJ7" s="937">
        <f>SUMIFS('4.2 Program Budget 2028-2031'!W:W,'4.2 Program Budget 2028-2031'!$D:$D,$B7,'4.2 Program Budget 2028-2031'!$F:$F,README!$M$8)</f>
        <v>333</v>
      </c>
      <c r="AK7" s="937">
        <f>SUMIFS('4.2 Program Budget 2028-2031'!X:X,'4.2 Program Budget 2028-2031'!$D:$D,$B7,'4.2 Program Budget 2028-2031'!$F:$F,README!$M$8)</f>
        <v>0</v>
      </c>
      <c r="AL7" s="937">
        <f>SUMIFS('4.2 Program Budget 2028-2031'!Y:Y,'4.2 Program Budget 2028-2031'!$D:$D,$B7,'4.2 Program Budget 2028-2031'!$F:$F,README!$M$8)</f>
        <v>0</v>
      </c>
      <c r="AM7" s="296">
        <f>SUMIFS('4.2 Program Budget 2028-2031'!AE:AE,'4.2 Program Budget 2028-2031'!$D:$D,$B7,'4.2 Program Budget 2028-2031'!$F:$F,README!$M$8)</f>
        <v>100</v>
      </c>
      <c r="AN7" s="937">
        <f>SUMIFS('4.2 Program Budget 2028-2031'!AF:AF,'4.2 Program Budget 2028-2031'!$D:$D,$B7,'4.2 Program Budget 2028-2031'!$F:$F,README!$M$8)</f>
        <v>103</v>
      </c>
      <c r="AO7" s="937">
        <f>SUMIFS('4.2 Program Budget 2028-2031'!AG:AG,'4.2 Program Budget 2028-2031'!$D:$D,$B7,'4.2 Program Budget 2028-2031'!$F:$F,README!$M$8)</f>
        <v>7000</v>
      </c>
      <c r="AP7" s="937">
        <f>SUMIFS('4.2 Program Budget 2028-2031'!AH:AH,'4.2 Program Budget 2028-2031'!$D:$D,$B7,'4.2 Program Budget 2028-2031'!$F:$F,README!$M$8)</f>
        <v>333</v>
      </c>
      <c r="AQ7" s="937">
        <f>SUMIFS('4.2 Program Budget 2028-2031'!AI:AI,'4.2 Program Budget 2028-2031'!$D:$D,$B7,'4.2 Program Budget 2028-2031'!$F:$F,README!$M$8)</f>
        <v>0</v>
      </c>
      <c r="AR7" s="937">
        <f>SUMIFS('4.2 Program Budget 2028-2031'!AJ:AJ,'4.2 Program Budget 2028-2031'!$D:$D,$B7,'4.2 Program Budget 2028-2031'!$F:$F,README!$M$8)</f>
        <v>0</v>
      </c>
      <c r="AS7" s="296">
        <f>SUMIFS('4.2 Program Budget 2028-2031'!AP:AP,'4.2 Program Budget 2028-2031'!$D:$D,$B7,'4.2 Program Budget 2028-2031'!$F:$F,README!$M$8)</f>
        <v>100</v>
      </c>
      <c r="AT7" s="937">
        <f>SUMIFS('4.2 Program Budget 2028-2031'!AQ:AQ,'4.2 Program Budget 2028-2031'!$D:$D,$B7,'4.2 Program Budget 2028-2031'!$F:$F,README!$M$8)</f>
        <v>103</v>
      </c>
      <c r="AU7" s="937">
        <f>SUMIFS('4.2 Program Budget 2028-2031'!AR:AR,'4.2 Program Budget 2028-2031'!$D:$D,$B7,'4.2 Program Budget 2028-2031'!$F:$F,README!$M$8)</f>
        <v>7000</v>
      </c>
      <c r="AV7" s="937">
        <f>SUMIFS('4.2 Program Budget 2028-2031'!AS:AS,'4.2 Program Budget 2028-2031'!$D:$D,$B7,'4.2 Program Budget 2028-2031'!$F:$F,README!$M$8)</f>
        <v>333</v>
      </c>
      <c r="AW7" s="937">
        <f>SUMIFS('4.2 Program Budget 2028-2031'!AT:AT,'4.2 Program Budget 2028-2031'!$D:$D,$B7,'4.2 Program Budget 2028-2031'!$F:$F,README!$M$8)</f>
        <v>0</v>
      </c>
      <c r="AX7" s="937">
        <f>SUMIFS('4.2 Program Budget 2028-2031'!AU:AU,'4.2 Program Budget 2028-2031'!$D:$D,$B7,'4.2 Program Budget 2028-2031'!$F:$F,README!$M$8)</f>
        <v>0</v>
      </c>
      <c r="AZ7" s="222" t="s">
        <v>481</v>
      </c>
    </row>
    <row r="8" spans="1:57" ht="16.8" thickTop="1" thickBot="1">
      <c r="B8" s="221" t="s">
        <v>22</v>
      </c>
      <c r="C8" s="296">
        <f>SUMIFS('4.1 Program Budget - 2024-2027'!S:S,'4.1 Program Budget - 2024-2027'!$G:$G,$B8,'4.1 Program Budget - 2024-2027'!$H:$H,README!$M$8)</f>
        <v>0</v>
      </c>
      <c r="D8" s="295">
        <f>SUMIFS('4.1 Program Budget - 2024-2027'!W:W,'4.1 Program Budget - 2024-2027'!$G:$G,$B8,'4.1 Program Budget - 2024-2027'!$H:$H,README!$M$8)</f>
        <v>0</v>
      </c>
      <c r="E8" s="295">
        <f>SUMIFS('4.1 Program Budget - 2024-2027'!X:X,'4.1 Program Budget - 2024-2027'!$G:$G,$B8,'4.1 Program Budget - 2024-2027'!$H:$H,README!$M$8)</f>
        <v>0</v>
      </c>
      <c r="F8" s="295">
        <f>SUMIFS('4.1 Program Budget - 2024-2027'!Y:Y,'4.1 Program Budget - 2024-2027'!$G:$G,$B8,'4.1 Program Budget - 2024-2027'!$H:$H,README!$M$8)</f>
        <v>0</v>
      </c>
      <c r="G8" s="295">
        <f>SUMIFS('4.1 Program Budget - 2024-2027'!Z:Z,'4.1 Program Budget - 2024-2027'!$G:$G,$B8,'4.1 Program Budget - 2024-2027'!$H:$H,README!$M$8)</f>
        <v>0</v>
      </c>
      <c r="H8" s="295">
        <f>SUMIFS('4.1 Program Budget - 2024-2027'!AA:AA,'4.1 Program Budget - 2024-2027'!$G:$G,$B8,'4.1 Program Budget - 2024-2027'!$H:$H,README!$M$8)</f>
        <v>0</v>
      </c>
      <c r="I8" s="296">
        <f>SUMIFS('4.1 Program Budget - 2024-2027'!AK:AK,'4.1 Program Budget - 2024-2027'!$G:$G,$B8,'4.1 Program Budget - 2024-2027'!$H:$H,README!$M$8)</f>
        <v>0</v>
      </c>
      <c r="J8" s="937">
        <f>SUMIFS('4.1 Program Budget - 2024-2027'!AO:AO,'4.1 Program Budget - 2024-2027'!$G:$G,$B8,'4.1 Program Budget - 2024-2027'!$H:$H,README!$M$8)</f>
        <v>0</v>
      </c>
      <c r="K8" s="937">
        <f>SUMIFS('4.1 Program Budget - 2024-2027'!AP:AP,'4.1 Program Budget - 2024-2027'!$G:$G,$B8,'4.1 Program Budget - 2024-2027'!$H:$H,README!$M$8)</f>
        <v>0</v>
      </c>
      <c r="L8" s="937">
        <f>SUMIFS('4.1 Program Budget - 2024-2027'!AQ:AQ,'4.1 Program Budget - 2024-2027'!$G:$G,$B8,'4.1 Program Budget - 2024-2027'!$H:$H,README!$M$8)</f>
        <v>0</v>
      </c>
      <c r="M8" s="295">
        <f>SUMIFS('4.1 Program Budget - 2024-2027'!AR:AR,'4.1 Program Budget - 2024-2027'!$G:$G,$B8,'4.1 Program Budget - 2024-2027'!$H:$H,README!$M$8)</f>
        <v>0</v>
      </c>
      <c r="N8" s="295">
        <f>SUMIFS('4.1 Program Budget - 2024-2027'!AS:AS,'4.1 Program Budget - 2024-2027'!$G:$G,$B8,'4.1 Program Budget - 2024-2027'!$H:$H,README!$M$8)</f>
        <v>0</v>
      </c>
      <c r="O8" s="296">
        <f>SUMIFS('4.1 Program Budget - 2024-2027'!BC:BC,'4.1 Program Budget - 2024-2027'!$G:$G,$B8,'4.1 Program Budget - 2024-2027'!$H:$H,README!$M$8)</f>
        <v>0</v>
      </c>
      <c r="P8" s="937">
        <f>SUMIFS('4.1 Program Budget - 2024-2027'!BG:BG,'4.1 Program Budget - 2024-2027'!$G:$G,$B8,'4.1 Program Budget - 2024-2027'!$H:$H,README!$M$8)</f>
        <v>0</v>
      </c>
      <c r="Q8" s="937">
        <f>SUMIFS('4.1 Program Budget - 2024-2027'!BH:BH,'4.1 Program Budget - 2024-2027'!$G:$G,$B8,'4.1 Program Budget - 2024-2027'!$H:$H,README!$M$8)</f>
        <v>0</v>
      </c>
      <c r="R8" s="937">
        <f>SUMIFS('4.1 Program Budget - 2024-2027'!BI:BI,'4.1 Program Budget - 2024-2027'!$G:$G,$B8,'4.1 Program Budget - 2024-2027'!$H:$H,README!$M$8)</f>
        <v>0</v>
      </c>
      <c r="S8" s="295">
        <f>SUMIFS('4.1 Program Budget - 2024-2027'!BJ:BJ,'4.1 Program Budget - 2024-2027'!$G:$G,$B8,'4.1 Program Budget - 2024-2027'!$H:$H,README!$M$8)</f>
        <v>0</v>
      </c>
      <c r="T8" s="295">
        <f>SUMIFS('4.1 Program Budget - 2024-2027'!BK:BK,'4.1 Program Budget - 2024-2027'!$G:$G,$B8,'4.1 Program Budget - 2024-2027'!$H:$H,README!$M$8)</f>
        <v>0</v>
      </c>
      <c r="U8" s="296">
        <f>SUMIFS('4.1 Program Budget - 2024-2027'!BU:BU,'4.1 Program Budget - 2024-2027'!$G:$G,$B8,'4.1 Program Budget - 2024-2027'!$H:$H,README!$M$8)</f>
        <v>0</v>
      </c>
      <c r="V8" s="937">
        <f>SUMIFS('4.1 Program Budget - 2024-2027'!BY:BY,'4.1 Program Budget - 2024-2027'!$G:$G,$B8,'4.1 Program Budget - 2024-2027'!$H:$H,README!$M$8)</f>
        <v>0</v>
      </c>
      <c r="W8" s="937">
        <f>SUMIFS('4.1 Program Budget - 2024-2027'!BZ:BZ,'4.1 Program Budget - 2024-2027'!$G:$G,$B8,'4.1 Program Budget - 2024-2027'!$H:$H,README!$M$8)</f>
        <v>0</v>
      </c>
      <c r="X8" s="937">
        <f>SUMIFS('4.1 Program Budget - 2024-2027'!CA:CA,'4.1 Program Budget - 2024-2027'!$G:$G,$B8,'4.1 Program Budget - 2024-2027'!$H:$H,README!$M$8)</f>
        <v>0</v>
      </c>
      <c r="Y8" s="295">
        <f>SUMIFS('4.1 Program Budget - 2024-2027'!CB:CB,'4.1 Program Budget - 2024-2027'!$G:$G,$B8,'4.1 Program Budget - 2024-2027'!$H:$H,README!$M$8)</f>
        <v>0</v>
      </c>
      <c r="Z8" s="295">
        <f>SUMIFS('4.1 Program Budget - 2024-2027'!CC:CC,'4.1 Program Budget - 2024-2027'!$G:$G,$B8,'4.1 Program Budget - 2024-2027'!$H:$H,README!$M$8)</f>
        <v>0</v>
      </c>
      <c r="AA8" s="296">
        <f>SUMIFS('4.2 Program Budget 2028-2031'!I:I,'4.2 Program Budget 2028-2031'!D:D,B8,'4.2 Program Budget 2028-2031'!F:F,README!$M$8)</f>
        <v>100</v>
      </c>
      <c r="AB8" s="937">
        <f>SUMIFS('4.2 Program Budget 2028-2031'!J:J,'4.2 Program Budget 2028-2031'!$D:$D,$B8,'4.2 Program Budget 2028-2031'!$F:$F,README!$M$8)</f>
        <v>101</v>
      </c>
      <c r="AC8" s="937">
        <f>SUMIFS('4.2 Program Budget 2028-2031'!K:K,'4.2 Program Budget 2028-2031'!$D:$D,$B8,'4.2 Program Budget 2028-2031'!$F:$F,README!$M$8)</f>
        <v>5000</v>
      </c>
      <c r="AD8" s="937">
        <f>SUMIFS('4.2 Program Budget 2028-2031'!L:L,'4.2 Program Budget 2028-2031'!$D:$D,$B8,'4.2 Program Budget 2028-2031'!$F:$F,README!$M$8)</f>
        <v>222</v>
      </c>
      <c r="AE8" s="937">
        <f>SUMIFS('4.2 Program Budget 2028-2031'!M:M,'4.2 Program Budget 2028-2031'!$D:$D,$B8,'4.2 Program Budget 2028-2031'!$F:$F,README!$M$8)</f>
        <v>0</v>
      </c>
      <c r="AF8" s="937">
        <f>SUMIFS('4.2 Program Budget 2028-2031'!N:N,'4.2 Program Budget 2028-2031'!$D:$D,$B8,'4.2 Program Budget 2028-2031'!$F:$F,README!$M$8)</f>
        <v>0</v>
      </c>
      <c r="AG8" s="296">
        <f>SUMIFS('4.2 Program Budget 2028-2031'!T:T,'4.2 Program Budget 2028-2031'!$D:$D,$B8,'4.2 Program Budget 2028-2031'!$F:$F,README!$M$8)</f>
        <v>100</v>
      </c>
      <c r="AH8" s="937">
        <f>SUMIFS('4.2 Program Budget 2028-2031'!U:U,'4.2 Program Budget 2028-2031'!$D:$D,$B8,'4.2 Program Budget 2028-2031'!$F:$F,README!$M$8)</f>
        <v>103</v>
      </c>
      <c r="AI8" s="937">
        <f>SUMIFS('4.2 Program Budget 2028-2031'!V:V,'4.2 Program Budget 2028-2031'!$D:$D,$B8,'4.2 Program Budget 2028-2031'!$F:$F,README!$M$8)</f>
        <v>7000</v>
      </c>
      <c r="AJ8" s="937">
        <f>SUMIFS('4.2 Program Budget 2028-2031'!W:W,'4.2 Program Budget 2028-2031'!$D:$D,$B8,'4.2 Program Budget 2028-2031'!$F:$F,README!$M$8)</f>
        <v>333</v>
      </c>
      <c r="AK8" s="937">
        <f>SUMIFS('4.2 Program Budget 2028-2031'!X:X,'4.2 Program Budget 2028-2031'!$D:$D,$B8,'4.2 Program Budget 2028-2031'!$F:$F,README!$M$8)</f>
        <v>0</v>
      </c>
      <c r="AL8" s="937">
        <f>SUMIFS('4.2 Program Budget 2028-2031'!Y:Y,'4.2 Program Budget 2028-2031'!$D:$D,$B8,'4.2 Program Budget 2028-2031'!$F:$F,README!$M$8)</f>
        <v>0</v>
      </c>
      <c r="AM8" s="296">
        <f>SUMIFS('4.2 Program Budget 2028-2031'!AE:AE,'4.2 Program Budget 2028-2031'!$D:$D,$B8,'4.2 Program Budget 2028-2031'!$F:$F,README!$M$8)</f>
        <v>100</v>
      </c>
      <c r="AN8" s="937">
        <f>SUMIFS('4.2 Program Budget 2028-2031'!AF:AF,'4.2 Program Budget 2028-2031'!$D:$D,$B8,'4.2 Program Budget 2028-2031'!$F:$F,README!$M$8)</f>
        <v>103</v>
      </c>
      <c r="AO8" s="937">
        <f>SUMIFS('4.2 Program Budget 2028-2031'!AG:AG,'4.2 Program Budget 2028-2031'!$D:$D,$B8,'4.2 Program Budget 2028-2031'!$F:$F,README!$M$8)</f>
        <v>7000</v>
      </c>
      <c r="AP8" s="937">
        <f>SUMIFS('4.2 Program Budget 2028-2031'!AH:AH,'4.2 Program Budget 2028-2031'!$D:$D,$B8,'4.2 Program Budget 2028-2031'!$F:$F,README!$M$8)</f>
        <v>333</v>
      </c>
      <c r="AQ8" s="937">
        <f>SUMIFS('4.2 Program Budget 2028-2031'!AI:AI,'4.2 Program Budget 2028-2031'!$D:$D,$B8,'4.2 Program Budget 2028-2031'!$F:$F,README!$M$8)</f>
        <v>0</v>
      </c>
      <c r="AR8" s="937">
        <f>SUMIFS('4.2 Program Budget 2028-2031'!AJ:AJ,'4.2 Program Budget 2028-2031'!$D:$D,$B8,'4.2 Program Budget 2028-2031'!$F:$F,README!$M$8)</f>
        <v>0</v>
      </c>
      <c r="AS8" s="296">
        <f>SUMIFS('4.2 Program Budget 2028-2031'!AP:AP,'4.2 Program Budget 2028-2031'!$D:$D,$B8,'4.2 Program Budget 2028-2031'!$F:$F,README!$M$8)</f>
        <v>100</v>
      </c>
      <c r="AT8" s="937">
        <f>SUMIFS('4.2 Program Budget 2028-2031'!AQ:AQ,'4.2 Program Budget 2028-2031'!$D:$D,$B8,'4.2 Program Budget 2028-2031'!$F:$F,README!$M$8)</f>
        <v>103</v>
      </c>
      <c r="AU8" s="937">
        <f>SUMIFS('4.2 Program Budget 2028-2031'!AR:AR,'4.2 Program Budget 2028-2031'!$D:$D,$B8,'4.2 Program Budget 2028-2031'!$F:$F,README!$M$8)</f>
        <v>7000</v>
      </c>
      <c r="AV8" s="937">
        <f>SUMIFS('4.2 Program Budget 2028-2031'!AS:AS,'4.2 Program Budget 2028-2031'!$D:$D,$B8,'4.2 Program Budget 2028-2031'!$F:$F,README!$M$8)</f>
        <v>333</v>
      </c>
      <c r="AW8" s="937">
        <f>SUMIFS('4.2 Program Budget 2028-2031'!AT:AT,'4.2 Program Budget 2028-2031'!$D:$D,$B8,'4.2 Program Budget 2028-2031'!$F:$F,README!$M$8)</f>
        <v>0</v>
      </c>
      <c r="AX8" s="937">
        <f>SUMIFS('4.2 Program Budget 2028-2031'!AU:AU,'4.2 Program Budget 2028-2031'!$D:$D,$B8,'4.2 Program Budget 2028-2031'!$F:$F,README!$M$8)</f>
        <v>0</v>
      </c>
      <c r="AZ8" s="222" t="s">
        <v>482</v>
      </c>
      <c r="BB8" s="223"/>
      <c r="BC8" s="224"/>
      <c r="BD8" s="224"/>
      <c r="BE8" s="224"/>
    </row>
    <row r="9" spans="1:57" ht="16.8" thickTop="1" thickBot="1">
      <c r="B9" s="221" t="s">
        <v>25</v>
      </c>
      <c r="C9" s="296">
        <f>SUMIFS('4.1 Program Budget - 2024-2027'!S:S,'4.1 Program Budget - 2024-2027'!$G:$G,$B9,'4.1 Program Budget - 2024-2027'!$H:$H,README!$M$8)</f>
        <v>0</v>
      </c>
      <c r="D9" s="295">
        <f>SUMIFS('4.1 Program Budget - 2024-2027'!W:W,'4.1 Program Budget - 2024-2027'!$G:$G,$B9,'4.1 Program Budget - 2024-2027'!$H:$H,README!$M$8)</f>
        <v>0</v>
      </c>
      <c r="E9" s="295">
        <f>SUMIFS('4.1 Program Budget - 2024-2027'!X:X,'4.1 Program Budget - 2024-2027'!$G:$G,$B9,'4.1 Program Budget - 2024-2027'!$H:$H,README!$M$8)</f>
        <v>0</v>
      </c>
      <c r="F9" s="295">
        <f>SUMIFS('4.1 Program Budget - 2024-2027'!Y:Y,'4.1 Program Budget - 2024-2027'!$G:$G,$B9,'4.1 Program Budget - 2024-2027'!$H:$H,README!$M$8)</f>
        <v>0</v>
      </c>
      <c r="G9" s="295">
        <f>SUMIFS('4.1 Program Budget - 2024-2027'!Z:Z,'4.1 Program Budget - 2024-2027'!$G:$G,$B9,'4.1 Program Budget - 2024-2027'!$H:$H,README!$M$8)</f>
        <v>0</v>
      </c>
      <c r="H9" s="295">
        <f>SUMIFS('4.1 Program Budget - 2024-2027'!AA:AA,'4.1 Program Budget - 2024-2027'!$G:$G,$B9,'4.1 Program Budget - 2024-2027'!$H:$H,README!$M$8)</f>
        <v>0</v>
      </c>
      <c r="I9" s="296">
        <f>SUMIFS('4.1 Program Budget - 2024-2027'!AK:AK,'4.1 Program Budget - 2024-2027'!$G:$G,$B9,'4.1 Program Budget - 2024-2027'!$H:$H,README!$M$8)</f>
        <v>0</v>
      </c>
      <c r="J9" s="937">
        <f>SUMIFS('4.1 Program Budget - 2024-2027'!AO:AO,'4.1 Program Budget - 2024-2027'!$G:$G,$B9,'4.1 Program Budget - 2024-2027'!$H:$H,README!$M$8)</f>
        <v>0</v>
      </c>
      <c r="K9" s="937">
        <f>SUMIFS('4.1 Program Budget - 2024-2027'!AP:AP,'4.1 Program Budget - 2024-2027'!$G:$G,$B9,'4.1 Program Budget - 2024-2027'!$H:$H,README!$M$8)</f>
        <v>0</v>
      </c>
      <c r="L9" s="937">
        <f>SUMIFS('4.1 Program Budget - 2024-2027'!AQ:AQ,'4.1 Program Budget - 2024-2027'!$G:$G,$B9,'4.1 Program Budget - 2024-2027'!$H:$H,README!$M$8)</f>
        <v>0</v>
      </c>
      <c r="M9" s="295">
        <f>SUMIFS('4.1 Program Budget - 2024-2027'!AR:AR,'4.1 Program Budget - 2024-2027'!$G:$G,$B9,'4.1 Program Budget - 2024-2027'!$H:$H,README!$M$8)</f>
        <v>0</v>
      </c>
      <c r="N9" s="295">
        <f>SUMIFS('4.1 Program Budget - 2024-2027'!AS:AS,'4.1 Program Budget - 2024-2027'!$G:$G,$B9,'4.1 Program Budget - 2024-2027'!$H:$H,README!$M$8)</f>
        <v>0</v>
      </c>
      <c r="O9" s="296">
        <f>SUMIFS('4.1 Program Budget - 2024-2027'!BC:BC,'4.1 Program Budget - 2024-2027'!$G:$G,$B9,'4.1 Program Budget - 2024-2027'!$H:$H,README!$M$8)</f>
        <v>0</v>
      </c>
      <c r="P9" s="937">
        <f>SUMIFS('4.1 Program Budget - 2024-2027'!BG:BG,'4.1 Program Budget - 2024-2027'!$G:$G,$B9,'4.1 Program Budget - 2024-2027'!$H:$H,README!$M$8)</f>
        <v>0</v>
      </c>
      <c r="Q9" s="937">
        <f>SUMIFS('4.1 Program Budget - 2024-2027'!BH:BH,'4.1 Program Budget - 2024-2027'!$G:$G,$B9,'4.1 Program Budget - 2024-2027'!$H:$H,README!$M$8)</f>
        <v>0</v>
      </c>
      <c r="R9" s="937">
        <f>SUMIFS('4.1 Program Budget - 2024-2027'!BI:BI,'4.1 Program Budget - 2024-2027'!$G:$G,$B9,'4.1 Program Budget - 2024-2027'!$H:$H,README!$M$8)</f>
        <v>0</v>
      </c>
      <c r="S9" s="295">
        <f>SUMIFS('4.1 Program Budget - 2024-2027'!BJ:BJ,'4.1 Program Budget - 2024-2027'!$G:$G,$B9,'4.1 Program Budget - 2024-2027'!$H:$H,README!$M$8)</f>
        <v>0</v>
      </c>
      <c r="T9" s="295">
        <f>SUMIFS('4.1 Program Budget - 2024-2027'!BK:BK,'4.1 Program Budget - 2024-2027'!$G:$G,$B9,'4.1 Program Budget - 2024-2027'!$H:$H,README!$M$8)</f>
        <v>0</v>
      </c>
      <c r="U9" s="296">
        <f>SUMIFS('4.1 Program Budget - 2024-2027'!BU:BU,'4.1 Program Budget - 2024-2027'!$G:$G,$B9,'4.1 Program Budget - 2024-2027'!$H:$H,README!$M$8)</f>
        <v>0</v>
      </c>
      <c r="V9" s="937">
        <f>SUMIFS('4.1 Program Budget - 2024-2027'!BY:BY,'4.1 Program Budget - 2024-2027'!$G:$G,$B9,'4.1 Program Budget - 2024-2027'!$H:$H,README!$M$8)</f>
        <v>0</v>
      </c>
      <c r="W9" s="937">
        <f>SUMIFS('4.1 Program Budget - 2024-2027'!BZ:BZ,'4.1 Program Budget - 2024-2027'!$G:$G,$B9,'4.1 Program Budget - 2024-2027'!$H:$H,README!$M$8)</f>
        <v>0</v>
      </c>
      <c r="X9" s="937">
        <f>SUMIFS('4.1 Program Budget - 2024-2027'!CA:CA,'4.1 Program Budget - 2024-2027'!$G:$G,$B9,'4.1 Program Budget - 2024-2027'!$H:$H,README!$M$8)</f>
        <v>0</v>
      </c>
      <c r="Y9" s="295">
        <f>SUMIFS('4.1 Program Budget - 2024-2027'!CB:CB,'4.1 Program Budget - 2024-2027'!$G:$G,$B9,'4.1 Program Budget - 2024-2027'!$H:$H,README!$M$8)</f>
        <v>0</v>
      </c>
      <c r="Z9" s="295">
        <f>SUMIFS('4.1 Program Budget - 2024-2027'!CC:CC,'4.1 Program Budget - 2024-2027'!$G:$G,$B9,'4.1 Program Budget - 2024-2027'!$H:$H,README!$M$8)</f>
        <v>0</v>
      </c>
      <c r="AA9" s="296">
        <f>SUMIFS('4.2 Program Budget 2028-2031'!I:I,'4.2 Program Budget 2028-2031'!D:D,B9,'4.2 Program Budget 2028-2031'!F:F,README!$M$8)</f>
        <v>100</v>
      </c>
      <c r="AB9" s="937">
        <f>SUMIFS('4.2 Program Budget 2028-2031'!J:J,'4.2 Program Budget 2028-2031'!$D:$D,$B9,'4.2 Program Budget 2028-2031'!$F:$F,README!$M$8)</f>
        <v>101</v>
      </c>
      <c r="AC9" s="937">
        <f>SUMIFS('4.2 Program Budget 2028-2031'!K:K,'4.2 Program Budget 2028-2031'!$D:$D,$B9,'4.2 Program Budget 2028-2031'!$F:$F,README!$M$8)</f>
        <v>5000</v>
      </c>
      <c r="AD9" s="937">
        <f>SUMIFS('4.2 Program Budget 2028-2031'!L:L,'4.2 Program Budget 2028-2031'!$D:$D,$B9,'4.2 Program Budget 2028-2031'!$F:$F,README!$M$8)</f>
        <v>222</v>
      </c>
      <c r="AE9" s="937">
        <f>SUMIFS('4.2 Program Budget 2028-2031'!M:M,'4.2 Program Budget 2028-2031'!$D:$D,$B9,'4.2 Program Budget 2028-2031'!$F:$F,README!$M$8)</f>
        <v>0</v>
      </c>
      <c r="AF9" s="937">
        <f>SUMIFS('4.2 Program Budget 2028-2031'!N:N,'4.2 Program Budget 2028-2031'!$D:$D,$B9,'4.2 Program Budget 2028-2031'!$F:$F,README!$M$8)</f>
        <v>0</v>
      </c>
      <c r="AG9" s="296">
        <f>SUMIFS('4.2 Program Budget 2028-2031'!T:T,'4.2 Program Budget 2028-2031'!$D:$D,$B9,'4.2 Program Budget 2028-2031'!$F:$F,README!$M$8)</f>
        <v>100</v>
      </c>
      <c r="AH9" s="937">
        <f>SUMIFS('4.2 Program Budget 2028-2031'!U:U,'4.2 Program Budget 2028-2031'!$D:$D,$B9,'4.2 Program Budget 2028-2031'!$F:$F,README!$M$8)</f>
        <v>103</v>
      </c>
      <c r="AI9" s="937">
        <f>SUMIFS('4.2 Program Budget 2028-2031'!V:V,'4.2 Program Budget 2028-2031'!$D:$D,$B9,'4.2 Program Budget 2028-2031'!$F:$F,README!$M$8)</f>
        <v>7000</v>
      </c>
      <c r="AJ9" s="937">
        <f>SUMIFS('4.2 Program Budget 2028-2031'!W:W,'4.2 Program Budget 2028-2031'!$D:$D,$B9,'4.2 Program Budget 2028-2031'!$F:$F,README!$M$8)</f>
        <v>333</v>
      </c>
      <c r="AK9" s="937">
        <f>SUMIFS('4.2 Program Budget 2028-2031'!X:X,'4.2 Program Budget 2028-2031'!$D:$D,$B9,'4.2 Program Budget 2028-2031'!$F:$F,README!$M$8)</f>
        <v>0</v>
      </c>
      <c r="AL9" s="937">
        <f>SUMIFS('4.2 Program Budget 2028-2031'!Y:Y,'4.2 Program Budget 2028-2031'!$D:$D,$B9,'4.2 Program Budget 2028-2031'!$F:$F,README!$M$8)</f>
        <v>0</v>
      </c>
      <c r="AM9" s="296">
        <f>SUMIFS('4.2 Program Budget 2028-2031'!AE:AE,'4.2 Program Budget 2028-2031'!$D:$D,$B9,'4.2 Program Budget 2028-2031'!$F:$F,README!$M$8)</f>
        <v>100</v>
      </c>
      <c r="AN9" s="937">
        <f>SUMIFS('4.2 Program Budget 2028-2031'!AF:AF,'4.2 Program Budget 2028-2031'!$D:$D,$B9,'4.2 Program Budget 2028-2031'!$F:$F,README!$M$8)</f>
        <v>103</v>
      </c>
      <c r="AO9" s="937">
        <f>SUMIFS('4.2 Program Budget 2028-2031'!AG:AG,'4.2 Program Budget 2028-2031'!$D:$D,$B9,'4.2 Program Budget 2028-2031'!$F:$F,README!$M$8)</f>
        <v>7000</v>
      </c>
      <c r="AP9" s="937">
        <f>SUMIFS('4.2 Program Budget 2028-2031'!AH:AH,'4.2 Program Budget 2028-2031'!$D:$D,$B9,'4.2 Program Budget 2028-2031'!$F:$F,README!$M$8)</f>
        <v>333</v>
      </c>
      <c r="AQ9" s="937">
        <f>SUMIFS('4.2 Program Budget 2028-2031'!AI:AI,'4.2 Program Budget 2028-2031'!$D:$D,$B9,'4.2 Program Budget 2028-2031'!$F:$F,README!$M$8)</f>
        <v>0</v>
      </c>
      <c r="AR9" s="937">
        <f>SUMIFS('4.2 Program Budget 2028-2031'!AJ:AJ,'4.2 Program Budget 2028-2031'!$D:$D,$B9,'4.2 Program Budget 2028-2031'!$F:$F,README!$M$8)</f>
        <v>0</v>
      </c>
      <c r="AS9" s="296">
        <f>SUMIFS('4.2 Program Budget 2028-2031'!AP:AP,'4.2 Program Budget 2028-2031'!$D:$D,$B9,'4.2 Program Budget 2028-2031'!$F:$F,README!$M$8)</f>
        <v>100</v>
      </c>
      <c r="AT9" s="937">
        <f>SUMIFS('4.2 Program Budget 2028-2031'!AQ:AQ,'4.2 Program Budget 2028-2031'!$D:$D,$B9,'4.2 Program Budget 2028-2031'!$F:$F,README!$M$8)</f>
        <v>103</v>
      </c>
      <c r="AU9" s="937">
        <f>SUMIFS('4.2 Program Budget 2028-2031'!AR:AR,'4.2 Program Budget 2028-2031'!$D:$D,$B9,'4.2 Program Budget 2028-2031'!$F:$F,README!$M$8)</f>
        <v>7000</v>
      </c>
      <c r="AV9" s="937">
        <f>SUMIFS('4.2 Program Budget 2028-2031'!AS:AS,'4.2 Program Budget 2028-2031'!$D:$D,$B9,'4.2 Program Budget 2028-2031'!$F:$F,README!$M$8)</f>
        <v>333</v>
      </c>
      <c r="AW9" s="937">
        <f>SUMIFS('4.2 Program Budget 2028-2031'!AT:AT,'4.2 Program Budget 2028-2031'!$D:$D,$B9,'4.2 Program Budget 2028-2031'!$F:$F,README!$M$8)</f>
        <v>0</v>
      </c>
      <c r="AX9" s="937">
        <f>SUMIFS('4.2 Program Budget 2028-2031'!AU:AU,'4.2 Program Budget 2028-2031'!$D:$D,$B9,'4.2 Program Budget 2028-2031'!$F:$F,README!$M$8)</f>
        <v>0</v>
      </c>
      <c r="AZ9" s="222"/>
      <c r="BB9" s="223"/>
      <c r="BC9" s="224"/>
      <c r="BD9" s="224"/>
      <c r="BE9" s="224"/>
    </row>
    <row r="10" spans="1:57" ht="16.8" thickTop="1" thickBot="1">
      <c r="B10" s="221" t="s">
        <v>27</v>
      </c>
      <c r="C10" s="296">
        <f>SUMIFS('4.1 Program Budget - 2024-2027'!S:S,'4.1 Program Budget - 2024-2027'!$G:$G,$B10,'4.1 Program Budget - 2024-2027'!$H:$H,README!$M$8)</f>
        <v>0</v>
      </c>
      <c r="D10" s="295">
        <f>SUMIFS('4.1 Program Budget - 2024-2027'!W:W,'4.1 Program Budget - 2024-2027'!$G:$G,$B10,'4.1 Program Budget - 2024-2027'!$H:$H,README!$M$8)</f>
        <v>0</v>
      </c>
      <c r="E10" s="295">
        <f>SUMIFS('4.1 Program Budget - 2024-2027'!X:X,'4.1 Program Budget - 2024-2027'!$G:$G,$B10,'4.1 Program Budget - 2024-2027'!$H:$H,README!$M$8)</f>
        <v>0</v>
      </c>
      <c r="F10" s="295">
        <f>SUMIFS('4.1 Program Budget - 2024-2027'!Y:Y,'4.1 Program Budget - 2024-2027'!$G:$G,$B10,'4.1 Program Budget - 2024-2027'!$H:$H,README!$M$8)</f>
        <v>0</v>
      </c>
      <c r="G10" s="295">
        <f>SUMIFS('4.1 Program Budget - 2024-2027'!Z:Z,'4.1 Program Budget - 2024-2027'!$G:$G,$B10,'4.1 Program Budget - 2024-2027'!$H:$H,README!$M$8)</f>
        <v>0</v>
      </c>
      <c r="H10" s="295">
        <f>SUMIFS('4.1 Program Budget - 2024-2027'!AA:AA,'4.1 Program Budget - 2024-2027'!$G:$G,$B10,'4.1 Program Budget - 2024-2027'!$H:$H,README!$M$8)</f>
        <v>0</v>
      </c>
      <c r="I10" s="296">
        <f>SUMIFS('4.1 Program Budget - 2024-2027'!AK:AK,'4.1 Program Budget - 2024-2027'!$G:$G,$B10,'4.1 Program Budget - 2024-2027'!$H:$H,README!$M$8)</f>
        <v>0</v>
      </c>
      <c r="J10" s="937">
        <f>SUMIFS('4.1 Program Budget - 2024-2027'!AO:AO,'4.1 Program Budget - 2024-2027'!$G:$G,$B10,'4.1 Program Budget - 2024-2027'!$H:$H,README!$M$8)</f>
        <v>0</v>
      </c>
      <c r="K10" s="937">
        <f>SUMIFS('4.1 Program Budget - 2024-2027'!AP:AP,'4.1 Program Budget - 2024-2027'!$G:$G,$B10,'4.1 Program Budget - 2024-2027'!$H:$H,README!$M$8)</f>
        <v>0</v>
      </c>
      <c r="L10" s="937">
        <f>SUMIFS('4.1 Program Budget - 2024-2027'!AQ:AQ,'4.1 Program Budget - 2024-2027'!$G:$G,$B10,'4.1 Program Budget - 2024-2027'!$H:$H,README!$M$8)</f>
        <v>0</v>
      </c>
      <c r="M10" s="295">
        <f>SUMIFS('4.1 Program Budget - 2024-2027'!AR:AR,'4.1 Program Budget - 2024-2027'!$G:$G,$B10,'4.1 Program Budget - 2024-2027'!$H:$H,README!$M$8)</f>
        <v>0</v>
      </c>
      <c r="N10" s="295">
        <f>SUMIFS('4.1 Program Budget - 2024-2027'!AS:AS,'4.1 Program Budget - 2024-2027'!$G:$G,$B10,'4.1 Program Budget - 2024-2027'!$H:$H,README!$M$8)</f>
        <v>0</v>
      </c>
      <c r="O10" s="296">
        <f>SUMIFS('4.1 Program Budget - 2024-2027'!BC:BC,'4.1 Program Budget - 2024-2027'!$G:$G,$B10,'4.1 Program Budget - 2024-2027'!$H:$H,README!$M$8)</f>
        <v>0</v>
      </c>
      <c r="P10" s="937">
        <f>SUMIFS('4.1 Program Budget - 2024-2027'!BG:BG,'4.1 Program Budget - 2024-2027'!$G:$G,$B10,'4.1 Program Budget - 2024-2027'!$H:$H,README!$M$8)</f>
        <v>0</v>
      </c>
      <c r="Q10" s="937">
        <f>SUMIFS('4.1 Program Budget - 2024-2027'!BH:BH,'4.1 Program Budget - 2024-2027'!$G:$G,$B10,'4.1 Program Budget - 2024-2027'!$H:$H,README!$M$8)</f>
        <v>0</v>
      </c>
      <c r="R10" s="937">
        <f>SUMIFS('4.1 Program Budget - 2024-2027'!BI:BI,'4.1 Program Budget - 2024-2027'!$G:$G,$B10,'4.1 Program Budget - 2024-2027'!$H:$H,README!$M$8)</f>
        <v>0</v>
      </c>
      <c r="S10" s="295">
        <f>SUMIFS('4.1 Program Budget - 2024-2027'!BJ:BJ,'4.1 Program Budget - 2024-2027'!$G:$G,$B10,'4.1 Program Budget - 2024-2027'!$H:$H,README!$M$8)</f>
        <v>0</v>
      </c>
      <c r="T10" s="295">
        <f>SUMIFS('4.1 Program Budget - 2024-2027'!BK:BK,'4.1 Program Budget - 2024-2027'!$G:$G,$B10,'4.1 Program Budget - 2024-2027'!$H:$H,README!$M$8)</f>
        <v>0</v>
      </c>
      <c r="U10" s="296">
        <f>SUMIFS('4.1 Program Budget - 2024-2027'!BU:BU,'4.1 Program Budget - 2024-2027'!$G:$G,$B10,'4.1 Program Budget - 2024-2027'!$H:$H,README!$M$8)</f>
        <v>0</v>
      </c>
      <c r="V10" s="937">
        <f>SUMIFS('4.1 Program Budget - 2024-2027'!BY:BY,'4.1 Program Budget - 2024-2027'!$G:$G,$B10,'4.1 Program Budget - 2024-2027'!$H:$H,README!$M$8)</f>
        <v>0</v>
      </c>
      <c r="W10" s="937">
        <f>SUMIFS('4.1 Program Budget - 2024-2027'!BZ:BZ,'4.1 Program Budget - 2024-2027'!$G:$G,$B10,'4.1 Program Budget - 2024-2027'!$H:$H,README!$M$8)</f>
        <v>0</v>
      </c>
      <c r="X10" s="937">
        <f>SUMIFS('4.1 Program Budget - 2024-2027'!CA:CA,'4.1 Program Budget - 2024-2027'!$G:$G,$B10,'4.1 Program Budget - 2024-2027'!$H:$H,README!$M$8)</f>
        <v>0</v>
      </c>
      <c r="Y10" s="295">
        <f>SUMIFS('4.1 Program Budget - 2024-2027'!CB:CB,'4.1 Program Budget - 2024-2027'!$G:$G,$B10,'4.1 Program Budget - 2024-2027'!$H:$H,README!$M$8)</f>
        <v>0</v>
      </c>
      <c r="Z10" s="295">
        <f>SUMIFS('4.1 Program Budget - 2024-2027'!CC:CC,'4.1 Program Budget - 2024-2027'!$G:$G,$B10,'4.1 Program Budget - 2024-2027'!$H:$H,README!$M$8)</f>
        <v>0</v>
      </c>
      <c r="AA10" s="296">
        <f>SUMIFS('4.2 Program Budget 2028-2031'!I:I,'4.2 Program Budget 2028-2031'!D:D,B10,'4.2 Program Budget 2028-2031'!F:F,README!$M$8)</f>
        <v>250</v>
      </c>
      <c r="AB10" s="937">
        <f>SUMIFS('4.2 Program Budget 2028-2031'!J:J,'4.2 Program Budget 2028-2031'!$D:$D,$B10,'4.2 Program Budget 2028-2031'!$F:$F,README!$M$8)</f>
        <v>251</v>
      </c>
      <c r="AC10" s="937">
        <f>SUMIFS('4.2 Program Budget 2028-2031'!K:K,'4.2 Program Budget 2028-2031'!$D:$D,$B10,'4.2 Program Budget 2028-2031'!$F:$F,README!$M$8)</f>
        <v>25000</v>
      </c>
      <c r="AD10" s="937">
        <f>SUMIFS('4.2 Program Budget 2028-2031'!L:L,'4.2 Program Budget 2028-2031'!$D:$D,$B10,'4.2 Program Budget 2028-2031'!$F:$F,README!$M$8)</f>
        <v>222</v>
      </c>
      <c r="AE10" s="937">
        <f>SUMIFS('4.2 Program Budget 2028-2031'!M:M,'4.2 Program Budget 2028-2031'!$D:$D,$B10,'4.2 Program Budget 2028-2031'!$F:$F,README!$M$8)</f>
        <v>0</v>
      </c>
      <c r="AF10" s="937">
        <f>SUMIFS('4.2 Program Budget 2028-2031'!N:N,'4.2 Program Budget 2028-2031'!$D:$D,$B10,'4.2 Program Budget 2028-2031'!$F:$F,README!$M$8)</f>
        <v>0</v>
      </c>
      <c r="AG10" s="296">
        <f>SUMIFS('4.2 Program Budget 2028-2031'!T:T,'4.2 Program Budget 2028-2031'!$D:$D,$B10,'4.2 Program Budget 2028-2031'!$F:$F,README!$M$8)</f>
        <v>250</v>
      </c>
      <c r="AH10" s="937">
        <f>SUMIFS('4.2 Program Budget 2028-2031'!U:U,'4.2 Program Budget 2028-2031'!$D:$D,$B10,'4.2 Program Budget 2028-2031'!$F:$F,README!$M$8)</f>
        <v>253</v>
      </c>
      <c r="AI10" s="937">
        <f>SUMIFS('4.2 Program Budget 2028-2031'!V:V,'4.2 Program Budget 2028-2031'!$D:$D,$B10,'4.2 Program Budget 2028-2031'!$F:$F,README!$M$8)</f>
        <v>37000</v>
      </c>
      <c r="AJ10" s="937">
        <f>SUMIFS('4.2 Program Budget 2028-2031'!W:W,'4.2 Program Budget 2028-2031'!$D:$D,$B10,'4.2 Program Budget 2028-2031'!$F:$F,README!$M$8)</f>
        <v>333</v>
      </c>
      <c r="AK10" s="937">
        <f>SUMIFS('4.2 Program Budget 2028-2031'!X:X,'4.2 Program Budget 2028-2031'!$D:$D,$B10,'4.2 Program Budget 2028-2031'!$F:$F,README!$M$8)</f>
        <v>0</v>
      </c>
      <c r="AL10" s="937">
        <f>SUMIFS('4.2 Program Budget 2028-2031'!Y:Y,'4.2 Program Budget 2028-2031'!$D:$D,$B10,'4.2 Program Budget 2028-2031'!$F:$F,README!$M$8)</f>
        <v>0</v>
      </c>
      <c r="AM10" s="296">
        <f>SUMIFS('4.2 Program Budget 2028-2031'!AE:AE,'4.2 Program Budget 2028-2031'!$D:$D,$B10,'4.2 Program Budget 2028-2031'!$F:$F,README!$M$8)</f>
        <v>250</v>
      </c>
      <c r="AN10" s="937">
        <f>SUMIFS('4.2 Program Budget 2028-2031'!AF:AF,'4.2 Program Budget 2028-2031'!$D:$D,$B10,'4.2 Program Budget 2028-2031'!$F:$F,README!$M$8)</f>
        <v>253</v>
      </c>
      <c r="AO10" s="937">
        <f>SUMIFS('4.2 Program Budget 2028-2031'!AG:AG,'4.2 Program Budget 2028-2031'!$D:$D,$B10,'4.2 Program Budget 2028-2031'!$F:$F,README!$M$8)</f>
        <v>37000</v>
      </c>
      <c r="AP10" s="937">
        <f>SUMIFS('4.2 Program Budget 2028-2031'!AH:AH,'4.2 Program Budget 2028-2031'!$D:$D,$B10,'4.2 Program Budget 2028-2031'!$F:$F,README!$M$8)</f>
        <v>333</v>
      </c>
      <c r="AQ10" s="937">
        <f>SUMIFS('4.2 Program Budget 2028-2031'!AI:AI,'4.2 Program Budget 2028-2031'!$D:$D,$B10,'4.2 Program Budget 2028-2031'!$F:$F,README!$M$8)</f>
        <v>0</v>
      </c>
      <c r="AR10" s="937">
        <f>SUMIFS('4.2 Program Budget 2028-2031'!AJ:AJ,'4.2 Program Budget 2028-2031'!$D:$D,$B10,'4.2 Program Budget 2028-2031'!$F:$F,README!$M$8)</f>
        <v>0</v>
      </c>
      <c r="AS10" s="296">
        <f>SUMIFS('4.2 Program Budget 2028-2031'!AP:AP,'4.2 Program Budget 2028-2031'!$D:$D,$B10,'4.2 Program Budget 2028-2031'!$F:$F,README!$M$8)</f>
        <v>250</v>
      </c>
      <c r="AT10" s="937">
        <f>SUMIFS('4.2 Program Budget 2028-2031'!AQ:AQ,'4.2 Program Budget 2028-2031'!$D:$D,$B10,'4.2 Program Budget 2028-2031'!$F:$F,README!$M$8)</f>
        <v>253</v>
      </c>
      <c r="AU10" s="937">
        <f>SUMIFS('4.2 Program Budget 2028-2031'!AR:AR,'4.2 Program Budget 2028-2031'!$D:$D,$B10,'4.2 Program Budget 2028-2031'!$F:$F,README!$M$8)</f>
        <v>37000</v>
      </c>
      <c r="AV10" s="937">
        <f>SUMIFS('4.2 Program Budget 2028-2031'!AS:AS,'4.2 Program Budget 2028-2031'!$D:$D,$B10,'4.2 Program Budget 2028-2031'!$F:$F,README!$M$8)</f>
        <v>333</v>
      </c>
      <c r="AW10" s="937">
        <f>SUMIFS('4.2 Program Budget 2028-2031'!AT:AT,'4.2 Program Budget 2028-2031'!$D:$D,$B10,'4.2 Program Budget 2028-2031'!$F:$F,README!$M$8)</f>
        <v>0</v>
      </c>
      <c r="AX10" s="937">
        <f>SUMIFS('4.2 Program Budget 2028-2031'!AU:AU,'4.2 Program Budget 2028-2031'!$D:$D,$B10,'4.2 Program Budget 2028-2031'!$F:$F,README!$M$8)</f>
        <v>0</v>
      </c>
      <c r="AZ10" s="222"/>
      <c r="BB10" s="223"/>
      <c r="BC10" s="224"/>
      <c r="BD10" s="224"/>
      <c r="BE10" s="224"/>
    </row>
    <row r="11" spans="1:57" ht="16.8" thickTop="1" thickBot="1">
      <c r="B11" s="221" t="s">
        <v>29</v>
      </c>
      <c r="C11" s="296">
        <f>SUMIFS('4.1 Program Budget - 2024-2027'!S:S,'4.1 Program Budget - 2024-2027'!$G:$G,$B11,'4.1 Program Budget - 2024-2027'!$H:$H,README!$M$8)</f>
        <v>0</v>
      </c>
      <c r="D11" s="295">
        <f>SUMIFS('4.1 Program Budget - 2024-2027'!W:W,'4.1 Program Budget - 2024-2027'!$G:$G,$B11,'4.1 Program Budget - 2024-2027'!$H:$H,README!$M$8)</f>
        <v>0</v>
      </c>
      <c r="E11" s="295">
        <f>SUMIFS('4.1 Program Budget - 2024-2027'!X:X,'4.1 Program Budget - 2024-2027'!$G:$G,$B11,'4.1 Program Budget - 2024-2027'!$H:$H,README!$M$8)</f>
        <v>0</v>
      </c>
      <c r="F11" s="295">
        <f>SUMIFS('4.1 Program Budget - 2024-2027'!Y:Y,'4.1 Program Budget - 2024-2027'!$G:$G,$B11,'4.1 Program Budget - 2024-2027'!$H:$H,README!$M$8)</f>
        <v>0</v>
      </c>
      <c r="G11" s="295">
        <f>SUMIFS('4.1 Program Budget - 2024-2027'!Z:Z,'4.1 Program Budget - 2024-2027'!$G:$G,$B11,'4.1 Program Budget - 2024-2027'!$H:$H,README!$M$8)</f>
        <v>0</v>
      </c>
      <c r="H11" s="295">
        <f>SUMIFS('4.1 Program Budget - 2024-2027'!AA:AA,'4.1 Program Budget - 2024-2027'!$G:$G,$B11,'4.1 Program Budget - 2024-2027'!$H:$H,README!$M$8)</f>
        <v>0</v>
      </c>
      <c r="I11" s="296">
        <f>SUMIFS('4.1 Program Budget - 2024-2027'!AK:AK,'4.1 Program Budget - 2024-2027'!$G:$G,$B11,'4.1 Program Budget - 2024-2027'!$H:$H,README!$M$8)</f>
        <v>0</v>
      </c>
      <c r="J11" s="937">
        <f>SUMIFS('4.1 Program Budget - 2024-2027'!AO:AO,'4.1 Program Budget - 2024-2027'!$G:$G,$B11,'4.1 Program Budget - 2024-2027'!$H:$H,README!$M$8)</f>
        <v>0</v>
      </c>
      <c r="K11" s="937">
        <f>SUMIFS('4.1 Program Budget - 2024-2027'!AP:AP,'4.1 Program Budget - 2024-2027'!$G:$G,$B11,'4.1 Program Budget - 2024-2027'!$H:$H,README!$M$8)</f>
        <v>0</v>
      </c>
      <c r="L11" s="937">
        <f>SUMIFS('4.1 Program Budget - 2024-2027'!AQ:AQ,'4.1 Program Budget - 2024-2027'!$G:$G,$B11,'4.1 Program Budget - 2024-2027'!$H:$H,README!$M$8)</f>
        <v>0</v>
      </c>
      <c r="M11" s="295">
        <f>SUMIFS('4.1 Program Budget - 2024-2027'!AR:AR,'4.1 Program Budget - 2024-2027'!$G:$G,$B11,'4.1 Program Budget - 2024-2027'!$H:$H,README!$M$8)</f>
        <v>0</v>
      </c>
      <c r="N11" s="295">
        <f>SUMIFS('4.1 Program Budget - 2024-2027'!AS:AS,'4.1 Program Budget - 2024-2027'!$G:$G,$B11,'4.1 Program Budget - 2024-2027'!$H:$H,README!$M$8)</f>
        <v>0</v>
      </c>
      <c r="O11" s="296">
        <f>SUMIFS('4.1 Program Budget - 2024-2027'!BC:BC,'4.1 Program Budget - 2024-2027'!$G:$G,$B11,'4.1 Program Budget - 2024-2027'!$H:$H,README!$M$8)</f>
        <v>0</v>
      </c>
      <c r="P11" s="937">
        <f>SUMIFS('4.1 Program Budget - 2024-2027'!BG:BG,'4.1 Program Budget - 2024-2027'!$G:$G,$B11,'4.1 Program Budget - 2024-2027'!$H:$H,README!$M$8)</f>
        <v>0</v>
      </c>
      <c r="Q11" s="937">
        <f>SUMIFS('4.1 Program Budget - 2024-2027'!BH:BH,'4.1 Program Budget - 2024-2027'!$G:$G,$B11,'4.1 Program Budget - 2024-2027'!$H:$H,README!$M$8)</f>
        <v>0</v>
      </c>
      <c r="R11" s="937">
        <f>SUMIFS('4.1 Program Budget - 2024-2027'!BI:BI,'4.1 Program Budget - 2024-2027'!$G:$G,$B11,'4.1 Program Budget - 2024-2027'!$H:$H,README!$M$8)</f>
        <v>0</v>
      </c>
      <c r="S11" s="295">
        <f>SUMIFS('4.1 Program Budget - 2024-2027'!BJ:BJ,'4.1 Program Budget - 2024-2027'!$G:$G,$B11,'4.1 Program Budget - 2024-2027'!$H:$H,README!$M$8)</f>
        <v>0</v>
      </c>
      <c r="T11" s="295">
        <f>SUMIFS('4.1 Program Budget - 2024-2027'!BK:BK,'4.1 Program Budget - 2024-2027'!$G:$G,$B11,'4.1 Program Budget - 2024-2027'!$H:$H,README!$M$8)</f>
        <v>0</v>
      </c>
      <c r="U11" s="296">
        <f>SUMIFS('4.1 Program Budget - 2024-2027'!BU:BU,'4.1 Program Budget - 2024-2027'!$G:$G,$B11,'4.1 Program Budget - 2024-2027'!$H:$H,README!$M$8)</f>
        <v>0</v>
      </c>
      <c r="V11" s="937">
        <f>SUMIFS('4.1 Program Budget - 2024-2027'!BY:BY,'4.1 Program Budget - 2024-2027'!$G:$G,$B11,'4.1 Program Budget - 2024-2027'!$H:$H,README!$M$8)</f>
        <v>0</v>
      </c>
      <c r="W11" s="937">
        <f>SUMIFS('4.1 Program Budget - 2024-2027'!BZ:BZ,'4.1 Program Budget - 2024-2027'!$G:$G,$B11,'4.1 Program Budget - 2024-2027'!$H:$H,README!$M$8)</f>
        <v>0</v>
      </c>
      <c r="X11" s="937">
        <f>SUMIFS('4.1 Program Budget - 2024-2027'!CA:CA,'4.1 Program Budget - 2024-2027'!$G:$G,$B11,'4.1 Program Budget - 2024-2027'!$H:$H,README!$M$8)</f>
        <v>0</v>
      </c>
      <c r="Y11" s="295">
        <f>SUMIFS('4.1 Program Budget - 2024-2027'!CB:CB,'4.1 Program Budget - 2024-2027'!$G:$G,$B11,'4.1 Program Budget - 2024-2027'!$H:$H,README!$M$8)</f>
        <v>0</v>
      </c>
      <c r="Z11" s="295">
        <f>SUMIFS('4.1 Program Budget - 2024-2027'!CC:CC,'4.1 Program Budget - 2024-2027'!$G:$G,$B11,'4.1 Program Budget - 2024-2027'!$H:$H,README!$M$8)</f>
        <v>0</v>
      </c>
      <c r="AA11" s="296">
        <f>SUMIFS('4.2 Program Budget 2028-2031'!I:I,'4.2 Program Budget 2028-2031'!D:D,B11,'4.2 Program Budget 2028-2031'!F:F,README!$M$8)</f>
        <v>100</v>
      </c>
      <c r="AB11" s="937">
        <f>SUMIFS('4.2 Program Budget 2028-2031'!J:J,'4.2 Program Budget 2028-2031'!$D:$D,$B11,'4.2 Program Budget 2028-2031'!$F:$F,README!$M$8)</f>
        <v>101</v>
      </c>
      <c r="AC11" s="937">
        <f>SUMIFS('4.2 Program Budget 2028-2031'!K:K,'4.2 Program Budget 2028-2031'!$D:$D,$B11,'4.2 Program Budget 2028-2031'!$F:$F,README!$M$8)</f>
        <v>5000</v>
      </c>
      <c r="AD11" s="937">
        <f>SUMIFS('4.2 Program Budget 2028-2031'!L:L,'4.2 Program Budget 2028-2031'!$D:$D,$B11,'4.2 Program Budget 2028-2031'!$F:$F,README!$M$8)</f>
        <v>222</v>
      </c>
      <c r="AE11" s="937">
        <f>SUMIFS('4.2 Program Budget 2028-2031'!M:M,'4.2 Program Budget 2028-2031'!$D:$D,$B11,'4.2 Program Budget 2028-2031'!$F:$F,README!$M$8)</f>
        <v>0</v>
      </c>
      <c r="AF11" s="937">
        <f>SUMIFS('4.2 Program Budget 2028-2031'!N:N,'4.2 Program Budget 2028-2031'!$D:$D,$B11,'4.2 Program Budget 2028-2031'!$F:$F,README!$M$8)</f>
        <v>0</v>
      </c>
      <c r="AG11" s="296">
        <f>SUMIFS('4.2 Program Budget 2028-2031'!T:T,'4.2 Program Budget 2028-2031'!$D:$D,$B11,'4.2 Program Budget 2028-2031'!$F:$F,README!$M$8)</f>
        <v>100</v>
      </c>
      <c r="AH11" s="937">
        <f>SUMIFS('4.2 Program Budget 2028-2031'!U:U,'4.2 Program Budget 2028-2031'!$D:$D,$B11,'4.2 Program Budget 2028-2031'!$F:$F,README!$M$8)</f>
        <v>103</v>
      </c>
      <c r="AI11" s="937">
        <f>SUMIFS('4.2 Program Budget 2028-2031'!V:V,'4.2 Program Budget 2028-2031'!$D:$D,$B11,'4.2 Program Budget 2028-2031'!$F:$F,README!$M$8)</f>
        <v>7000</v>
      </c>
      <c r="AJ11" s="937">
        <f>SUMIFS('4.2 Program Budget 2028-2031'!W:W,'4.2 Program Budget 2028-2031'!$D:$D,$B11,'4.2 Program Budget 2028-2031'!$F:$F,README!$M$8)</f>
        <v>333</v>
      </c>
      <c r="AK11" s="937">
        <f>SUMIFS('4.2 Program Budget 2028-2031'!X:X,'4.2 Program Budget 2028-2031'!$D:$D,$B11,'4.2 Program Budget 2028-2031'!$F:$F,README!$M$8)</f>
        <v>0</v>
      </c>
      <c r="AL11" s="937">
        <f>SUMIFS('4.2 Program Budget 2028-2031'!Y:Y,'4.2 Program Budget 2028-2031'!$D:$D,$B11,'4.2 Program Budget 2028-2031'!$F:$F,README!$M$8)</f>
        <v>0</v>
      </c>
      <c r="AM11" s="296">
        <f>SUMIFS('4.2 Program Budget 2028-2031'!AE:AE,'4.2 Program Budget 2028-2031'!$D:$D,$B11,'4.2 Program Budget 2028-2031'!$F:$F,README!$M$8)</f>
        <v>100</v>
      </c>
      <c r="AN11" s="937">
        <f>SUMIFS('4.2 Program Budget 2028-2031'!AF:AF,'4.2 Program Budget 2028-2031'!$D:$D,$B11,'4.2 Program Budget 2028-2031'!$F:$F,README!$M$8)</f>
        <v>103</v>
      </c>
      <c r="AO11" s="937">
        <f>SUMIFS('4.2 Program Budget 2028-2031'!AG:AG,'4.2 Program Budget 2028-2031'!$D:$D,$B11,'4.2 Program Budget 2028-2031'!$F:$F,README!$M$8)</f>
        <v>7000</v>
      </c>
      <c r="AP11" s="937">
        <f>SUMIFS('4.2 Program Budget 2028-2031'!AH:AH,'4.2 Program Budget 2028-2031'!$D:$D,$B11,'4.2 Program Budget 2028-2031'!$F:$F,README!$M$8)</f>
        <v>333</v>
      </c>
      <c r="AQ11" s="937">
        <f>SUMIFS('4.2 Program Budget 2028-2031'!AI:AI,'4.2 Program Budget 2028-2031'!$D:$D,$B11,'4.2 Program Budget 2028-2031'!$F:$F,README!$M$8)</f>
        <v>0</v>
      </c>
      <c r="AR11" s="937">
        <f>SUMIFS('4.2 Program Budget 2028-2031'!AJ:AJ,'4.2 Program Budget 2028-2031'!$D:$D,$B11,'4.2 Program Budget 2028-2031'!$F:$F,README!$M$8)</f>
        <v>0</v>
      </c>
      <c r="AS11" s="296">
        <f>SUMIFS('4.2 Program Budget 2028-2031'!AP:AP,'4.2 Program Budget 2028-2031'!$D:$D,$B11,'4.2 Program Budget 2028-2031'!$F:$F,README!$M$8)</f>
        <v>100</v>
      </c>
      <c r="AT11" s="937">
        <f>SUMIFS('4.2 Program Budget 2028-2031'!AQ:AQ,'4.2 Program Budget 2028-2031'!$D:$D,$B11,'4.2 Program Budget 2028-2031'!$F:$F,README!$M$8)</f>
        <v>103</v>
      </c>
      <c r="AU11" s="937">
        <f>SUMIFS('4.2 Program Budget 2028-2031'!AR:AR,'4.2 Program Budget 2028-2031'!$D:$D,$B11,'4.2 Program Budget 2028-2031'!$F:$F,README!$M$8)</f>
        <v>7000</v>
      </c>
      <c r="AV11" s="937">
        <f>SUMIFS('4.2 Program Budget 2028-2031'!AS:AS,'4.2 Program Budget 2028-2031'!$D:$D,$B11,'4.2 Program Budget 2028-2031'!$F:$F,README!$M$8)</f>
        <v>333</v>
      </c>
      <c r="AW11" s="937">
        <f>SUMIFS('4.2 Program Budget 2028-2031'!AT:AT,'4.2 Program Budget 2028-2031'!$D:$D,$B11,'4.2 Program Budget 2028-2031'!$F:$F,README!$M$8)</f>
        <v>0</v>
      </c>
      <c r="AX11" s="937">
        <f>SUMIFS('4.2 Program Budget 2028-2031'!AU:AU,'4.2 Program Budget 2028-2031'!$D:$D,$B11,'4.2 Program Budget 2028-2031'!$F:$F,README!$M$8)</f>
        <v>0</v>
      </c>
      <c r="AZ11" s="222"/>
      <c r="BB11" s="223"/>
      <c r="BC11" s="224"/>
      <c r="BD11" s="224"/>
      <c r="BE11" s="224"/>
    </row>
    <row r="12" spans="1:57" ht="16.8" thickTop="1" thickBot="1">
      <c r="B12" s="221" t="s">
        <v>30</v>
      </c>
      <c r="C12" s="296">
        <f>SUMIFS('4.1 Program Budget - 2024-2027'!S:S,'4.1 Program Budget - 2024-2027'!$G:$G,$B12,'4.1 Program Budget - 2024-2027'!$H:$H,README!$M$8)</f>
        <v>0</v>
      </c>
      <c r="D12" s="295">
        <f>SUMIFS('4.1 Program Budget - 2024-2027'!W:W,'4.1 Program Budget - 2024-2027'!$G:$G,$B12,'4.1 Program Budget - 2024-2027'!$H:$H,README!$M$8)</f>
        <v>0</v>
      </c>
      <c r="E12" s="295">
        <f>SUMIFS('4.1 Program Budget - 2024-2027'!X:X,'4.1 Program Budget - 2024-2027'!$G:$G,$B12,'4.1 Program Budget - 2024-2027'!$H:$H,README!$M$8)</f>
        <v>0</v>
      </c>
      <c r="F12" s="295">
        <f>SUMIFS('4.1 Program Budget - 2024-2027'!Y:Y,'4.1 Program Budget - 2024-2027'!$G:$G,$B12,'4.1 Program Budget - 2024-2027'!$H:$H,README!$M$8)</f>
        <v>0</v>
      </c>
      <c r="G12" s="295">
        <f>SUMIFS('4.1 Program Budget - 2024-2027'!Z:Z,'4.1 Program Budget - 2024-2027'!$G:$G,$B12,'4.1 Program Budget - 2024-2027'!$H:$H,README!$M$8)</f>
        <v>0</v>
      </c>
      <c r="H12" s="295">
        <f>SUMIFS('4.1 Program Budget - 2024-2027'!AA:AA,'4.1 Program Budget - 2024-2027'!$G:$G,$B12,'4.1 Program Budget - 2024-2027'!$H:$H,README!$M$8)</f>
        <v>0</v>
      </c>
      <c r="I12" s="296">
        <f>SUMIFS('4.1 Program Budget - 2024-2027'!AK:AK,'4.1 Program Budget - 2024-2027'!$G:$G,$B12,'4.1 Program Budget - 2024-2027'!$H:$H,README!$M$8)</f>
        <v>0</v>
      </c>
      <c r="J12" s="937">
        <f>SUMIFS('4.1 Program Budget - 2024-2027'!AO:AO,'4.1 Program Budget - 2024-2027'!$G:$G,$B12,'4.1 Program Budget - 2024-2027'!$H:$H,README!$M$8)</f>
        <v>0</v>
      </c>
      <c r="K12" s="937">
        <f>SUMIFS('4.1 Program Budget - 2024-2027'!AP:AP,'4.1 Program Budget - 2024-2027'!$G:$G,$B12,'4.1 Program Budget - 2024-2027'!$H:$H,README!$M$8)</f>
        <v>0</v>
      </c>
      <c r="L12" s="937">
        <f>SUMIFS('4.1 Program Budget - 2024-2027'!AQ:AQ,'4.1 Program Budget - 2024-2027'!$G:$G,$B12,'4.1 Program Budget - 2024-2027'!$H:$H,README!$M$8)</f>
        <v>0</v>
      </c>
      <c r="M12" s="295">
        <f>SUMIFS('4.1 Program Budget - 2024-2027'!AR:AR,'4.1 Program Budget - 2024-2027'!$G:$G,$B12,'4.1 Program Budget - 2024-2027'!$H:$H,README!$M$8)</f>
        <v>0</v>
      </c>
      <c r="N12" s="295">
        <f>SUMIFS('4.1 Program Budget - 2024-2027'!AS:AS,'4.1 Program Budget - 2024-2027'!$G:$G,$B12,'4.1 Program Budget - 2024-2027'!$H:$H,README!$M$8)</f>
        <v>0</v>
      </c>
      <c r="O12" s="296">
        <f>SUMIFS('4.1 Program Budget - 2024-2027'!BC:BC,'4.1 Program Budget - 2024-2027'!$G:$G,$B12,'4.1 Program Budget - 2024-2027'!$H:$H,README!$M$8)</f>
        <v>0</v>
      </c>
      <c r="P12" s="937">
        <f>SUMIFS('4.1 Program Budget - 2024-2027'!BG:BG,'4.1 Program Budget - 2024-2027'!$G:$G,$B12,'4.1 Program Budget - 2024-2027'!$H:$H,README!$M$8)</f>
        <v>0</v>
      </c>
      <c r="Q12" s="937">
        <f>SUMIFS('4.1 Program Budget - 2024-2027'!BH:BH,'4.1 Program Budget - 2024-2027'!$G:$G,$B12,'4.1 Program Budget - 2024-2027'!$H:$H,README!$M$8)</f>
        <v>0</v>
      </c>
      <c r="R12" s="937">
        <f>SUMIFS('4.1 Program Budget - 2024-2027'!BI:BI,'4.1 Program Budget - 2024-2027'!$G:$G,$B12,'4.1 Program Budget - 2024-2027'!$H:$H,README!$M$8)</f>
        <v>0</v>
      </c>
      <c r="S12" s="295">
        <f>SUMIFS('4.1 Program Budget - 2024-2027'!BJ:BJ,'4.1 Program Budget - 2024-2027'!$G:$G,$B12,'4.1 Program Budget - 2024-2027'!$H:$H,README!$M$8)</f>
        <v>0</v>
      </c>
      <c r="T12" s="295">
        <f>SUMIFS('4.1 Program Budget - 2024-2027'!BK:BK,'4.1 Program Budget - 2024-2027'!$G:$G,$B12,'4.1 Program Budget - 2024-2027'!$H:$H,README!$M$8)</f>
        <v>0</v>
      </c>
      <c r="U12" s="296">
        <f>SUMIFS('4.1 Program Budget - 2024-2027'!BU:BU,'4.1 Program Budget - 2024-2027'!$G:$G,$B12,'4.1 Program Budget - 2024-2027'!$H:$H,README!$M$8)</f>
        <v>0</v>
      </c>
      <c r="V12" s="937">
        <f>SUMIFS('4.1 Program Budget - 2024-2027'!BY:BY,'4.1 Program Budget - 2024-2027'!$G:$G,$B12,'4.1 Program Budget - 2024-2027'!$H:$H,README!$M$8)</f>
        <v>0</v>
      </c>
      <c r="W12" s="937">
        <f>SUMIFS('4.1 Program Budget - 2024-2027'!BZ:BZ,'4.1 Program Budget - 2024-2027'!$G:$G,$B12,'4.1 Program Budget - 2024-2027'!$H:$H,README!$M$8)</f>
        <v>0</v>
      </c>
      <c r="X12" s="937">
        <f>SUMIFS('4.1 Program Budget - 2024-2027'!CA:CA,'4.1 Program Budget - 2024-2027'!$G:$G,$B12,'4.1 Program Budget - 2024-2027'!$H:$H,README!$M$8)</f>
        <v>0</v>
      </c>
      <c r="Y12" s="295">
        <f>SUMIFS('4.1 Program Budget - 2024-2027'!CB:CB,'4.1 Program Budget - 2024-2027'!$G:$G,$B12,'4.1 Program Budget - 2024-2027'!$H:$H,README!$M$8)</f>
        <v>0</v>
      </c>
      <c r="Z12" s="295">
        <f>SUMIFS('4.1 Program Budget - 2024-2027'!CC:CC,'4.1 Program Budget - 2024-2027'!$G:$G,$B12,'4.1 Program Budget - 2024-2027'!$H:$H,README!$M$8)</f>
        <v>0</v>
      </c>
      <c r="AA12" s="296">
        <f>SUMIFS('4.2 Program Budget 2028-2031'!I:I,'4.2 Program Budget 2028-2031'!D:D,B12,'4.2 Program Budget 2028-2031'!F:F,README!$M$8)</f>
        <v>707</v>
      </c>
      <c r="AB12" s="937">
        <f>SUMIFS('4.2 Program Budget 2028-2031'!J:J,'4.2 Program Budget 2028-2031'!$D:$D,$B12,'4.2 Program Budget 2028-2031'!$F:$F,README!$M$8)</f>
        <v>0</v>
      </c>
      <c r="AC12" s="937">
        <f>SUMIFS('4.2 Program Budget 2028-2031'!K:K,'4.2 Program Budget 2028-2031'!$D:$D,$B12,'4.2 Program Budget 2028-2031'!$F:$F,README!$M$8)</f>
        <v>0</v>
      </c>
      <c r="AD12" s="937">
        <f>SUMIFS('4.2 Program Budget 2028-2031'!L:L,'4.2 Program Budget 2028-2031'!$D:$D,$B12,'4.2 Program Budget 2028-2031'!$F:$F,README!$M$8)</f>
        <v>0</v>
      </c>
      <c r="AE12" s="937">
        <f>SUMIFS('4.2 Program Budget 2028-2031'!M:M,'4.2 Program Budget 2028-2031'!$D:$D,$B12,'4.2 Program Budget 2028-2031'!$F:$F,README!$M$8)</f>
        <v>0</v>
      </c>
      <c r="AF12" s="937">
        <f>SUMIFS('4.2 Program Budget 2028-2031'!N:N,'4.2 Program Budget 2028-2031'!$D:$D,$B12,'4.2 Program Budget 2028-2031'!$F:$F,README!$M$8)</f>
        <v>0</v>
      </c>
      <c r="AG12" s="296">
        <f>SUMIFS('4.2 Program Budget 2028-2031'!T:T,'4.2 Program Budget 2028-2031'!$D:$D,$B12,'4.2 Program Budget 2028-2031'!$F:$F,README!$M$8)</f>
        <v>444</v>
      </c>
      <c r="AH12" s="937">
        <f>SUMIFS('4.2 Program Budget 2028-2031'!U:U,'4.2 Program Budget 2028-2031'!$D:$D,$B12,'4.2 Program Budget 2028-2031'!$F:$F,README!$M$8)</f>
        <v>0</v>
      </c>
      <c r="AI12" s="937">
        <f>SUMIFS('4.2 Program Budget 2028-2031'!V:V,'4.2 Program Budget 2028-2031'!$D:$D,$B12,'4.2 Program Budget 2028-2031'!$F:$F,README!$M$8)</f>
        <v>0</v>
      </c>
      <c r="AJ12" s="937">
        <f>SUMIFS('4.2 Program Budget 2028-2031'!W:W,'4.2 Program Budget 2028-2031'!$D:$D,$B12,'4.2 Program Budget 2028-2031'!$F:$F,README!$M$8)</f>
        <v>0</v>
      </c>
      <c r="AK12" s="937">
        <f>SUMIFS('4.2 Program Budget 2028-2031'!X:X,'4.2 Program Budget 2028-2031'!$D:$D,$B12,'4.2 Program Budget 2028-2031'!$F:$F,README!$M$8)</f>
        <v>0</v>
      </c>
      <c r="AL12" s="937">
        <f>SUMIFS('4.2 Program Budget 2028-2031'!Y:Y,'4.2 Program Budget 2028-2031'!$D:$D,$B12,'4.2 Program Budget 2028-2031'!$F:$F,README!$M$8)</f>
        <v>0</v>
      </c>
      <c r="AM12" s="296">
        <f>SUMIFS('4.2 Program Budget 2028-2031'!AE:AE,'4.2 Program Budget 2028-2031'!$D:$D,$B12,'4.2 Program Budget 2028-2031'!$F:$F,README!$M$8)</f>
        <v>555</v>
      </c>
      <c r="AN12" s="937">
        <f>SUMIFS('4.2 Program Budget 2028-2031'!AF:AF,'4.2 Program Budget 2028-2031'!$D:$D,$B12,'4.2 Program Budget 2028-2031'!$F:$F,README!$M$8)</f>
        <v>0</v>
      </c>
      <c r="AO12" s="937">
        <f>SUMIFS('4.2 Program Budget 2028-2031'!AG:AG,'4.2 Program Budget 2028-2031'!$D:$D,$B12,'4.2 Program Budget 2028-2031'!$F:$F,README!$M$8)</f>
        <v>0</v>
      </c>
      <c r="AP12" s="937">
        <f>SUMIFS('4.2 Program Budget 2028-2031'!AH:AH,'4.2 Program Budget 2028-2031'!$D:$D,$B12,'4.2 Program Budget 2028-2031'!$F:$F,README!$M$8)</f>
        <v>0</v>
      </c>
      <c r="AQ12" s="937">
        <f>SUMIFS('4.2 Program Budget 2028-2031'!AI:AI,'4.2 Program Budget 2028-2031'!$D:$D,$B12,'4.2 Program Budget 2028-2031'!$F:$F,README!$M$8)</f>
        <v>0</v>
      </c>
      <c r="AR12" s="937">
        <f>SUMIFS('4.2 Program Budget 2028-2031'!AJ:AJ,'4.2 Program Budget 2028-2031'!$D:$D,$B12,'4.2 Program Budget 2028-2031'!$F:$F,README!$M$8)</f>
        <v>0</v>
      </c>
      <c r="AS12" s="296">
        <f>SUMIFS('4.2 Program Budget 2028-2031'!AP:AP,'4.2 Program Budget 2028-2031'!$D:$D,$B12,'4.2 Program Budget 2028-2031'!$F:$F,README!$M$8)</f>
        <v>6666</v>
      </c>
      <c r="AT12" s="937">
        <f>SUMIFS('4.2 Program Budget 2028-2031'!AQ:AQ,'4.2 Program Budget 2028-2031'!$D:$D,$B12,'4.2 Program Budget 2028-2031'!$F:$F,README!$M$8)</f>
        <v>0</v>
      </c>
      <c r="AU12" s="937">
        <f>SUMIFS('4.2 Program Budget 2028-2031'!AR:AR,'4.2 Program Budget 2028-2031'!$D:$D,$B12,'4.2 Program Budget 2028-2031'!$F:$F,README!$M$8)</f>
        <v>0</v>
      </c>
      <c r="AV12" s="937">
        <f>SUMIFS('4.2 Program Budget 2028-2031'!AS:AS,'4.2 Program Budget 2028-2031'!$D:$D,$B12,'4.2 Program Budget 2028-2031'!$F:$F,README!$M$8)</f>
        <v>0</v>
      </c>
      <c r="AW12" s="937">
        <f>SUMIFS('4.2 Program Budget 2028-2031'!AT:AT,'4.2 Program Budget 2028-2031'!$D:$D,$B12,'4.2 Program Budget 2028-2031'!$F:$F,README!$M$8)</f>
        <v>0</v>
      </c>
      <c r="AX12" s="937">
        <f>SUMIFS('4.2 Program Budget 2028-2031'!AU:AU,'4.2 Program Budget 2028-2031'!$D:$D,$B12,'4.2 Program Budget 2028-2031'!$F:$F,README!$M$8)</f>
        <v>0</v>
      </c>
      <c r="AZ12" s="222"/>
      <c r="BB12" s="223"/>
      <c r="BC12" s="224"/>
      <c r="BD12" s="224"/>
      <c r="BE12" s="224"/>
    </row>
    <row r="13" spans="1:57" ht="16.8" thickTop="1" thickBot="1">
      <c r="A13" s="209">
        <v>1</v>
      </c>
      <c r="B13" s="221" t="s">
        <v>32</v>
      </c>
      <c r="C13" s="296">
        <f>SUMIFS('4.1 Program Budget - 2024-2027'!S:S,'4.1 Program Budget - 2024-2027'!$G:$G,$B13,'4.1 Program Budget - 2024-2027'!$H:$H,README!$M$8)</f>
        <v>0</v>
      </c>
      <c r="D13" s="295">
        <f>SUMIFS('4.1 Program Budget - 2024-2027'!W:W,'4.1 Program Budget - 2024-2027'!$G:$G,$B13,'4.1 Program Budget - 2024-2027'!$H:$H,README!$M$8)</f>
        <v>0</v>
      </c>
      <c r="E13" s="295">
        <f>SUMIFS('4.1 Program Budget - 2024-2027'!X:X,'4.1 Program Budget - 2024-2027'!$G:$G,$B13,'4.1 Program Budget - 2024-2027'!$H:$H,README!$M$8)</f>
        <v>0</v>
      </c>
      <c r="F13" s="295">
        <f>SUMIFS('4.1 Program Budget - 2024-2027'!Y:Y,'4.1 Program Budget - 2024-2027'!$G:$G,$B13,'4.1 Program Budget - 2024-2027'!$H:$H,README!$M$8)</f>
        <v>0</v>
      </c>
      <c r="G13" s="295">
        <f>SUMIFS('4.1 Program Budget - 2024-2027'!Z:Z,'4.1 Program Budget - 2024-2027'!$G:$G,$B13,'4.1 Program Budget - 2024-2027'!$H:$H,README!$M$8)</f>
        <v>0</v>
      </c>
      <c r="H13" s="295">
        <f>SUMIFS('4.1 Program Budget - 2024-2027'!AA:AA,'4.1 Program Budget - 2024-2027'!$G:$G,$B13,'4.1 Program Budget - 2024-2027'!$H:$H,README!$M$8)</f>
        <v>0</v>
      </c>
      <c r="I13" s="296">
        <f>SUMIFS('4.1 Program Budget - 2024-2027'!AK:AK,'4.1 Program Budget - 2024-2027'!$G:$G,$B13,'4.1 Program Budget - 2024-2027'!$H:$H,README!$M$8)</f>
        <v>0</v>
      </c>
      <c r="J13" s="937">
        <f>SUMIFS('4.1 Program Budget - 2024-2027'!AO:AO,'4.1 Program Budget - 2024-2027'!$G:$G,$B13,'4.1 Program Budget - 2024-2027'!$H:$H,README!$M$8)</f>
        <v>0</v>
      </c>
      <c r="K13" s="937">
        <f>SUMIFS('4.1 Program Budget - 2024-2027'!AP:AP,'4.1 Program Budget - 2024-2027'!$G:$G,$B13,'4.1 Program Budget - 2024-2027'!$H:$H,README!$M$8)</f>
        <v>0</v>
      </c>
      <c r="L13" s="937">
        <f>SUMIFS('4.1 Program Budget - 2024-2027'!AQ:AQ,'4.1 Program Budget - 2024-2027'!$G:$G,$B13,'4.1 Program Budget - 2024-2027'!$H:$H,README!$M$8)</f>
        <v>0</v>
      </c>
      <c r="M13" s="295">
        <f>SUMIFS('4.1 Program Budget - 2024-2027'!AR:AR,'4.1 Program Budget - 2024-2027'!$G:$G,$B13,'4.1 Program Budget - 2024-2027'!$H:$H,README!$M$8)</f>
        <v>0</v>
      </c>
      <c r="N13" s="295">
        <f>SUMIFS('4.1 Program Budget - 2024-2027'!AS:AS,'4.1 Program Budget - 2024-2027'!$G:$G,$B13,'4.1 Program Budget - 2024-2027'!$H:$H,README!$M$8)</f>
        <v>0</v>
      </c>
      <c r="O13" s="296">
        <f>SUMIFS('4.1 Program Budget - 2024-2027'!BC:BC,'4.1 Program Budget - 2024-2027'!$G:$G,$B13,'4.1 Program Budget - 2024-2027'!$H:$H,README!$M$8)</f>
        <v>0</v>
      </c>
      <c r="P13" s="937">
        <f>SUMIFS('4.1 Program Budget - 2024-2027'!BG:BG,'4.1 Program Budget - 2024-2027'!$G:$G,$B13,'4.1 Program Budget - 2024-2027'!$H:$H,README!$M$8)</f>
        <v>0</v>
      </c>
      <c r="Q13" s="937">
        <f>SUMIFS('4.1 Program Budget - 2024-2027'!BH:BH,'4.1 Program Budget - 2024-2027'!$G:$G,$B13,'4.1 Program Budget - 2024-2027'!$H:$H,README!$M$8)</f>
        <v>0</v>
      </c>
      <c r="R13" s="937">
        <f>SUMIFS('4.1 Program Budget - 2024-2027'!BI:BI,'4.1 Program Budget - 2024-2027'!$G:$G,$B13,'4.1 Program Budget - 2024-2027'!$H:$H,README!$M$8)</f>
        <v>0</v>
      </c>
      <c r="S13" s="295">
        <f>SUMIFS('4.1 Program Budget - 2024-2027'!BJ:BJ,'4.1 Program Budget - 2024-2027'!$G:$G,$B13,'4.1 Program Budget - 2024-2027'!$H:$H,README!$M$8)</f>
        <v>0</v>
      </c>
      <c r="T13" s="295">
        <f>SUMIFS('4.1 Program Budget - 2024-2027'!BK:BK,'4.1 Program Budget - 2024-2027'!$G:$G,$B13,'4.1 Program Budget - 2024-2027'!$H:$H,README!$M$8)</f>
        <v>0</v>
      </c>
      <c r="U13" s="296">
        <f>SUMIFS('4.1 Program Budget - 2024-2027'!BU:BU,'4.1 Program Budget - 2024-2027'!$G:$G,$B13,'4.1 Program Budget - 2024-2027'!$H:$H,README!$M$8)</f>
        <v>0</v>
      </c>
      <c r="V13" s="937">
        <f>SUMIFS('4.1 Program Budget - 2024-2027'!BY:BY,'4.1 Program Budget - 2024-2027'!$G:$G,$B13,'4.1 Program Budget - 2024-2027'!$H:$H,README!$M$8)</f>
        <v>0</v>
      </c>
      <c r="W13" s="937">
        <f>SUMIFS('4.1 Program Budget - 2024-2027'!BZ:BZ,'4.1 Program Budget - 2024-2027'!$G:$G,$B13,'4.1 Program Budget - 2024-2027'!$H:$H,README!$M$8)</f>
        <v>0</v>
      </c>
      <c r="X13" s="937">
        <f>SUMIFS('4.1 Program Budget - 2024-2027'!CA:CA,'4.1 Program Budget - 2024-2027'!$G:$G,$B13,'4.1 Program Budget - 2024-2027'!$H:$H,README!$M$8)</f>
        <v>0</v>
      </c>
      <c r="Y13" s="295">
        <f>SUMIFS('4.1 Program Budget - 2024-2027'!CB:CB,'4.1 Program Budget - 2024-2027'!$G:$G,$B13,'4.1 Program Budget - 2024-2027'!$H:$H,README!$M$8)</f>
        <v>0</v>
      </c>
      <c r="Z13" s="295">
        <f>SUMIFS('4.1 Program Budget - 2024-2027'!CC:CC,'4.1 Program Budget - 2024-2027'!$G:$G,$B13,'4.1 Program Budget - 2024-2027'!$H:$H,README!$M$8)</f>
        <v>0</v>
      </c>
      <c r="AA13" s="296">
        <f>SUMIFS('4.2 Program Budget 2028-2031'!I:I,'4.2 Program Budget 2028-2031'!D:D,B13,'4.2 Program Budget 2028-2031'!F:F,README!$M$8)</f>
        <v>909</v>
      </c>
      <c r="AB13" s="937">
        <f>SUMIFS('4.2 Program Budget 2028-2031'!J:J,'4.2 Program Budget 2028-2031'!$D:$D,$B13,'4.2 Program Budget 2028-2031'!$F:$F,README!$M$8)</f>
        <v>0</v>
      </c>
      <c r="AC13" s="937">
        <f>SUMIFS('4.2 Program Budget 2028-2031'!K:K,'4.2 Program Budget 2028-2031'!$D:$D,$B13,'4.2 Program Budget 2028-2031'!$F:$F,README!$M$8)</f>
        <v>0</v>
      </c>
      <c r="AD13" s="937">
        <f>SUMIFS('4.2 Program Budget 2028-2031'!L:L,'4.2 Program Budget 2028-2031'!$D:$D,$B13,'4.2 Program Budget 2028-2031'!$F:$F,README!$M$8)</f>
        <v>0</v>
      </c>
      <c r="AE13" s="937">
        <f>SUMIFS('4.2 Program Budget 2028-2031'!M:M,'4.2 Program Budget 2028-2031'!$D:$D,$B13,'4.2 Program Budget 2028-2031'!$F:$F,README!$M$8)</f>
        <v>0</v>
      </c>
      <c r="AF13" s="937">
        <f>SUMIFS('4.2 Program Budget 2028-2031'!N:N,'4.2 Program Budget 2028-2031'!$D:$D,$B13,'4.2 Program Budget 2028-2031'!$F:$F,README!$M$8)</f>
        <v>0</v>
      </c>
      <c r="AG13" s="296">
        <f>SUMIFS('4.2 Program Budget 2028-2031'!T:T,'4.2 Program Budget 2028-2031'!$D:$D,$B13,'4.2 Program Budget 2028-2031'!$F:$F,README!$M$8)</f>
        <v>0</v>
      </c>
      <c r="AH13" s="937">
        <f>SUMIFS('4.2 Program Budget 2028-2031'!U:U,'4.2 Program Budget 2028-2031'!$D:$D,$B13,'4.2 Program Budget 2028-2031'!$F:$F,README!$M$8)</f>
        <v>0</v>
      </c>
      <c r="AI13" s="937">
        <f>SUMIFS('4.2 Program Budget 2028-2031'!V:V,'4.2 Program Budget 2028-2031'!$D:$D,$B13,'4.2 Program Budget 2028-2031'!$F:$F,README!$M$8)</f>
        <v>0</v>
      </c>
      <c r="AJ13" s="937">
        <f>SUMIFS('4.2 Program Budget 2028-2031'!W:W,'4.2 Program Budget 2028-2031'!$D:$D,$B13,'4.2 Program Budget 2028-2031'!$F:$F,README!$M$8)</f>
        <v>0</v>
      </c>
      <c r="AK13" s="937">
        <f>SUMIFS('4.2 Program Budget 2028-2031'!X:X,'4.2 Program Budget 2028-2031'!$D:$D,$B13,'4.2 Program Budget 2028-2031'!$F:$F,README!$M$8)</f>
        <v>0</v>
      </c>
      <c r="AL13" s="937">
        <f>SUMIFS('4.2 Program Budget 2028-2031'!Y:Y,'4.2 Program Budget 2028-2031'!$D:$D,$B13,'4.2 Program Budget 2028-2031'!$F:$F,README!$M$8)</f>
        <v>0</v>
      </c>
      <c r="AM13" s="296">
        <f>SUMIFS('4.2 Program Budget 2028-2031'!AE:AE,'4.2 Program Budget 2028-2031'!$D:$D,$B13,'4.2 Program Budget 2028-2031'!$F:$F,README!$M$8)</f>
        <v>0</v>
      </c>
      <c r="AN13" s="937">
        <f>SUMIFS('4.2 Program Budget 2028-2031'!AF:AF,'4.2 Program Budget 2028-2031'!$D:$D,$B13,'4.2 Program Budget 2028-2031'!$F:$F,README!$M$8)</f>
        <v>0</v>
      </c>
      <c r="AO13" s="937">
        <f>SUMIFS('4.2 Program Budget 2028-2031'!AG:AG,'4.2 Program Budget 2028-2031'!$D:$D,$B13,'4.2 Program Budget 2028-2031'!$F:$F,README!$M$8)</f>
        <v>0</v>
      </c>
      <c r="AP13" s="937">
        <f>SUMIFS('4.2 Program Budget 2028-2031'!AH:AH,'4.2 Program Budget 2028-2031'!$D:$D,$B13,'4.2 Program Budget 2028-2031'!$F:$F,README!$M$8)</f>
        <v>0</v>
      </c>
      <c r="AQ13" s="937">
        <f>SUMIFS('4.2 Program Budget 2028-2031'!AI:AI,'4.2 Program Budget 2028-2031'!$D:$D,$B13,'4.2 Program Budget 2028-2031'!$F:$F,README!$M$8)</f>
        <v>0</v>
      </c>
      <c r="AR13" s="937">
        <f>SUMIFS('4.2 Program Budget 2028-2031'!AJ:AJ,'4.2 Program Budget 2028-2031'!$D:$D,$B13,'4.2 Program Budget 2028-2031'!$F:$F,README!$M$8)</f>
        <v>0</v>
      </c>
      <c r="AS13" s="296">
        <f>SUMIFS('4.2 Program Budget 2028-2031'!AP:AP,'4.2 Program Budget 2028-2031'!$D:$D,$B13,'4.2 Program Budget 2028-2031'!$F:$F,README!$M$8)</f>
        <v>0</v>
      </c>
      <c r="AT13" s="937">
        <f>SUMIFS('4.2 Program Budget 2028-2031'!AQ:AQ,'4.2 Program Budget 2028-2031'!$D:$D,$B13,'4.2 Program Budget 2028-2031'!$F:$F,README!$M$8)</f>
        <v>0</v>
      </c>
      <c r="AU13" s="937">
        <f>SUMIFS('4.2 Program Budget 2028-2031'!AR:AR,'4.2 Program Budget 2028-2031'!$D:$D,$B13,'4.2 Program Budget 2028-2031'!$F:$F,README!$M$8)</f>
        <v>0</v>
      </c>
      <c r="AV13" s="937">
        <f>SUMIFS('4.2 Program Budget 2028-2031'!AS:AS,'4.2 Program Budget 2028-2031'!$D:$D,$B13,'4.2 Program Budget 2028-2031'!$F:$F,README!$M$8)</f>
        <v>0</v>
      </c>
      <c r="AW13" s="937">
        <f>SUMIFS('4.2 Program Budget 2028-2031'!AT:AT,'4.2 Program Budget 2028-2031'!$D:$D,$B13,'4.2 Program Budget 2028-2031'!$F:$F,README!$M$8)</f>
        <v>0</v>
      </c>
      <c r="AX13" s="937">
        <f>SUMIFS('4.2 Program Budget 2028-2031'!AU:AU,'4.2 Program Budget 2028-2031'!$D:$D,$B13,'4.2 Program Budget 2028-2031'!$F:$F,README!$M$8)</f>
        <v>0</v>
      </c>
      <c r="AZ13" s="222"/>
      <c r="BB13" s="223"/>
      <c r="BC13" s="224"/>
      <c r="BD13" s="224"/>
      <c r="BE13" s="224"/>
    </row>
    <row r="14" spans="1:57" ht="16.8" thickTop="1" thickBot="1">
      <c r="A14" s="209">
        <v>2</v>
      </c>
      <c r="B14" s="221" t="s">
        <v>34</v>
      </c>
      <c r="C14" s="296">
        <f>SUMIFS('4.1 Program Budget - 2024-2027'!S:S,'4.1 Program Budget - 2024-2027'!$G:$G,$B14,'4.1 Program Budget - 2024-2027'!$H:$H,README!$M$8)</f>
        <v>0</v>
      </c>
      <c r="D14" s="295">
        <f>SUMIFS('4.1 Program Budget - 2024-2027'!W:W,'4.1 Program Budget - 2024-2027'!$G:$G,$B14,'4.1 Program Budget - 2024-2027'!$H:$H,README!$M$8)</f>
        <v>0</v>
      </c>
      <c r="E14" s="295">
        <f>SUMIFS('4.1 Program Budget - 2024-2027'!X:X,'4.1 Program Budget - 2024-2027'!$G:$G,$B14,'4.1 Program Budget - 2024-2027'!$H:$H,README!$M$8)</f>
        <v>0</v>
      </c>
      <c r="F14" s="295">
        <f>SUMIFS('4.1 Program Budget - 2024-2027'!Y:Y,'4.1 Program Budget - 2024-2027'!$G:$G,$B14,'4.1 Program Budget - 2024-2027'!$H:$H,README!$M$8)</f>
        <v>0</v>
      </c>
      <c r="G14" s="295">
        <f>SUMIFS('4.1 Program Budget - 2024-2027'!Z:Z,'4.1 Program Budget - 2024-2027'!$G:$G,$B14,'4.1 Program Budget - 2024-2027'!$H:$H,README!$M$8)</f>
        <v>0</v>
      </c>
      <c r="H14" s="295">
        <f>SUMIFS('4.1 Program Budget - 2024-2027'!AA:AA,'4.1 Program Budget - 2024-2027'!$G:$G,$B14,'4.1 Program Budget - 2024-2027'!$H:$H,README!$M$8)</f>
        <v>0</v>
      </c>
      <c r="I14" s="296">
        <f>SUMIFS('4.1 Program Budget - 2024-2027'!AK:AK,'4.1 Program Budget - 2024-2027'!$G:$G,$B14,'4.1 Program Budget - 2024-2027'!$H:$H,README!$M$8)</f>
        <v>0</v>
      </c>
      <c r="J14" s="937">
        <f>SUMIFS('4.1 Program Budget - 2024-2027'!AO:AO,'4.1 Program Budget - 2024-2027'!$G:$G,$B14,'4.1 Program Budget - 2024-2027'!$H:$H,README!$M$8)</f>
        <v>0</v>
      </c>
      <c r="K14" s="937">
        <f>SUMIFS('4.1 Program Budget - 2024-2027'!AP:AP,'4.1 Program Budget - 2024-2027'!$G:$G,$B14,'4.1 Program Budget - 2024-2027'!$H:$H,README!$M$8)</f>
        <v>0</v>
      </c>
      <c r="L14" s="937">
        <f>SUMIFS('4.1 Program Budget - 2024-2027'!AQ:AQ,'4.1 Program Budget - 2024-2027'!$G:$G,$B14,'4.1 Program Budget - 2024-2027'!$H:$H,README!$M$8)</f>
        <v>0</v>
      </c>
      <c r="M14" s="295">
        <f>SUMIFS('4.1 Program Budget - 2024-2027'!AR:AR,'4.1 Program Budget - 2024-2027'!$G:$G,$B14,'4.1 Program Budget - 2024-2027'!$H:$H,README!$M$8)</f>
        <v>0</v>
      </c>
      <c r="N14" s="295">
        <f>SUMIFS('4.1 Program Budget - 2024-2027'!AS:AS,'4.1 Program Budget - 2024-2027'!$G:$G,$B14,'4.1 Program Budget - 2024-2027'!$H:$H,README!$M$8)</f>
        <v>0</v>
      </c>
      <c r="O14" s="296">
        <f>SUMIFS('4.1 Program Budget - 2024-2027'!BC:BC,'4.1 Program Budget - 2024-2027'!$G:$G,$B14,'4.1 Program Budget - 2024-2027'!$H:$H,README!$M$8)</f>
        <v>0</v>
      </c>
      <c r="P14" s="937">
        <f>SUMIFS('4.1 Program Budget - 2024-2027'!BG:BG,'4.1 Program Budget - 2024-2027'!$G:$G,$B14,'4.1 Program Budget - 2024-2027'!$H:$H,README!$M$8)</f>
        <v>0</v>
      </c>
      <c r="Q14" s="937">
        <f>SUMIFS('4.1 Program Budget - 2024-2027'!BH:BH,'4.1 Program Budget - 2024-2027'!$G:$G,$B14,'4.1 Program Budget - 2024-2027'!$H:$H,README!$M$8)</f>
        <v>0</v>
      </c>
      <c r="R14" s="937">
        <f>SUMIFS('4.1 Program Budget - 2024-2027'!BI:BI,'4.1 Program Budget - 2024-2027'!$G:$G,$B14,'4.1 Program Budget - 2024-2027'!$H:$H,README!$M$8)</f>
        <v>0</v>
      </c>
      <c r="S14" s="295">
        <f>SUMIFS('4.1 Program Budget - 2024-2027'!BJ:BJ,'4.1 Program Budget - 2024-2027'!$G:$G,$B14,'4.1 Program Budget - 2024-2027'!$H:$H,README!$M$8)</f>
        <v>0</v>
      </c>
      <c r="T14" s="295">
        <f>SUMIFS('4.1 Program Budget - 2024-2027'!BK:BK,'4.1 Program Budget - 2024-2027'!$G:$G,$B14,'4.1 Program Budget - 2024-2027'!$H:$H,README!$M$8)</f>
        <v>0</v>
      </c>
      <c r="U14" s="296">
        <f>SUMIFS('4.1 Program Budget - 2024-2027'!BU:BU,'4.1 Program Budget - 2024-2027'!$G:$G,$B14,'4.1 Program Budget - 2024-2027'!$H:$H,README!$M$8)</f>
        <v>0</v>
      </c>
      <c r="V14" s="937">
        <f>SUMIFS('4.1 Program Budget - 2024-2027'!BY:BY,'4.1 Program Budget - 2024-2027'!$G:$G,$B14,'4.1 Program Budget - 2024-2027'!$H:$H,README!$M$8)</f>
        <v>0</v>
      </c>
      <c r="W14" s="937">
        <f>SUMIFS('4.1 Program Budget - 2024-2027'!BZ:BZ,'4.1 Program Budget - 2024-2027'!$G:$G,$B14,'4.1 Program Budget - 2024-2027'!$H:$H,README!$M$8)</f>
        <v>0</v>
      </c>
      <c r="X14" s="937">
        <f>SUMIFS('4.1 Program Budget - 2024-2027'!CA:CA,'4.1 Program Budget - 2024-2027'!$G:$G,$B14,'4.1 Program Budget - 2024-2027'!$H:$H,README!$M$8)</f>
        <v>0</v>
      </c>
      <c r="Y14" s="295">
        <f>SUMIFS('4.1 Program Budget - 2024-2027'!CB:CB,'4.1 Program Budget - 2024-2027'!$G:$G,$B14,'4.1 Program Budget - 2024-2027'!$H:$H,README!$M$8)</f>
        <v>0</v>
      </c>
      <c r="Z14" s="295">
        <f>SUMIFS('4.1 Program Budget - 2024-2027'!CC:CC,'4.1 Program Budget - 2024-2027'!$G:$G,$B14,'4.1 Program Budget - 2024-2027'!$H:$H,README!$M$8)</f>
        <v>0</v>
      </c>
      <c r="AA14" s="296">
        <f>SUMIFS('4.2 Program Budget 2028-2031'!I:I,'4.2 Program Budget 2028-2031'!D:D,B14,'4.2 Program Budget 2028-2031'!F:F,README!$M$8)</f>
        <v>0</v>
      </c>
      <c r="AB14" s="937">
        <f>SUMIFS('4.2 Program Budget 2028-2031'!J:J,'4.2 Program Budget 2028-2031'!$D:$D,$B14,'4.2 Program Budget 2028-2031'!$F:$F,README!$M$8)</f>
        <v>0</v>
      </c>
      <c r="AC14" s="937">
        <f>SUMIFS('4.2 Program Budget 2028-2031'!K:K,'4.2 Program Budget 2028-2031'!$D:$D,$B14,'4.2 Program Budget 2028-2031'!$F:$F,README!$M$8)</f>
        <v>0</v>
      </c>
      <c r="AD14" s="937">
        <f>SUMIFS('4.2 Program Budget 2028-2031'!L:L,'4.2 Program Budget 2028-2031'!$D:$D,$B14,'4.2 Program Budget 2028-2031'!$F:$F,README!$M$8)</f>
        <v>0</v>
      </c>
      <c r="AE14" s="937">
        <f>SUMIFS('4.2 Program Budget 2028-2031'!M:M,'4.2 Program Budget 2028-2031'!$D:$D,$B14,'4.2 Program Budget 2028-2031'!$F:$F,README!$M$8)</f>
        <v>0</v>
      </c>
      <c r="AF14" s="937">
        <f>SUMIFS('4.2 Program Budget 2028-2031'!N:N,'4.2 Program Budget 2028-2031'!$D:$D,$B14,'4.2 Program Budget 2028-2031'!$F:$F,README!$M$8)</f>
        <v>0</v>
      </c>
      <c r="AG14" s="296">
        <f>SUMIFS('4.2 Program Budget 2028-2031'!T:T,'4.2 Program Budget 2028-2031'!$D:$D,$B14,'4.2 Program Budget 2028-2031'!$F:$F,README!$M$8)</f>
        <v>0</v>
      </c>
      <c r="AH14" s="937">
        <f>SUMIFS('4.2 Program Budget 2028-2031'!U:U,'4.2 Program Budget 2028-2031'!$D:$D,$B14,'4.2 Program Budget 2028-2031'!$F:$F,README!$M$8)</f>
        <v>0</v>
      </c>
      <c r="AI14" s="937">
        <f>SUMIFS('4.2 Program Budget 2028-2031'!V:V,'4.2 Program Budget 2028-2031'!$D:$D,$B14,'4.2 Program Budget 2028-2031'!$F:$F,README!$M$8)</f>
        <v>0</v>
      </c>
      <c r="AJ14" s="937">
        <f>SUMIFS('4.2 Program Budget 2028-2031'!W:W,'4.2 Program Budget 2028-2031'!$D:$D,$B14,'4.2 Program Budget 2028-2031'!$F:$F,README!$M$8)</f>
        <v>0</v>
      </c>
      <c r="AK14" s="937">
        <f>SUMIFS('4.2 Program Budget 2028-2031'!X:X,'4.2 Program Budget 2028-2031'!$D:$D,$B14,'4.2 Program Budget 2028-2031'!$F:$F,README!$M$8)</f>
        <v>0</v>
      </c>
      <c r="AL14" s="937">
        <f>SUMIFS('4.2 Program Budget 2028-2031'!Y:Y,'4.2 Program Budget 2028-2031'!$D:$D,$B14,'4.2 Program Budget 2028-2031'!$F:$F,README!$M$8)</f>
        <v>0</v>
      </c>
      <c r="AM14" s="296">
        <f>SUMIFS('4.2 Program Budget 2028-2031'!AE:AE,'4.2 Program Budget 2028-2031'!$D:$D,$B14,'4.2 Program Budget 2028-2031'!$F:$F,README!$M$8)</f>
        <v>0</v>
      </c>
      <c r="AN14" s="937">
        <f>SUMIFS('4.2 Program Budget 2028-2031'!AF:AF,'4.2 Program Budget 2028-2031'!$D:$D,$B14,'4.2 Program Budget 2028-2031'!$F:$F,README!$M$8)</f>
        <v>0</v>
      </c>
      <c r="AO14" s="937">
        <f>SUMIFS('4.2 Program Budget 2028-2031'!AG:AG,'4.2 Program Budget 2028-2031'!$D:$D,$B14,'4.2 Program Budget 2028-2031'!$F:$F,README!$M$8)</f>
        <v>0</v>
      </c>
      <c r="AP14" s="937">
        <f>SUMIFS('4.2 Program Budget 2028-2031'!AH:AH,'4.2 Program Budget 2028-2031'!$D:$D,$B14,'4.2 Program Budget 2028-2031'!$F:$F,README!$M$8)</f>
        <v>0</v>
      </c>
      <c r="AQ14" s="937">
        <f>SUMIFS('4.2 Program Budget 2028-2031'!AI:AI,'4.2 Program Budget 2028-2031'!$D:$D,$B14,'4.2 Program Budget 2028-2031'!$F:$F,README!$M$8)</f>
        <v>0</v>
      </c>
      <c r="AR14" s="937">
        <f>SUMIFS('4.2 Program Budget 2028-2031'!AJ:AJ,'4.2 Program Budget 2028-2031'!$D:$D,$B14,'4.2 Program Budget 2028-2031'!$F:$F,README!$M$8)</f>
        <v>0</v>
      </c>
      <c r="AS14" s="296">
        <f>SUMIFS('4.2 Program Budget 2028-2031'!AP:AP,'4.2 Program Budget 2028-2031'!$D:$D,$B14,'4.2 Program Budget 2028-2031'!$F:$F,README!$M$8)</f>
        <v>0</v>
      </c>
      <c r="AT14" s="937">
        <f>SUMIFS('4.2 Program Budget 2028-2031'!AQ:AQ,'4.2 Program Budget 2028-2031'!$D:$D,$B14,'4.2 Program Budget 2028-2031'!$F:$F,README!$M$8)</f>
        <v>0</v>
      </c>
      <c r="AU14" s="937">
        <f>SUMIFS('4.2 Program Budget 2028-2031'!AR:AR,'4.2 Program Budget 2028-2031'!$D:$D,$B14,'4.2 Program Budget 2028-2031'!$F:$F,README!$M$8)</f>
        <v>0</v>
      </c>
      <c r="AV14" s="937">
        <f>SUMIFS('4.2 Program Budget 2028-2031'!AS:AS,'4.2 Program Budget 2028-2031'!$D:$D,$B14,'4.2 Program Budget 2028-2031'!$F:$F,README!$M$8)</f>
        <v>0</v>
      </c>
      <c r="AW14" s="937">
        <f>SUMIFS('4.2 Program Budget 2028-2031'!AT:AT,'4.2 Program Budget 2028-2031'!$D:$D,$B14,'4.2 Program Budget 2028-2031'!$F:$F,README!$M$8)</f>
        <v>0</v>
      </c>
      <c r="AX14" s="937">
        <f>SUMIFS('4.2 Program Budget 2028-2031'!AU:AU,'4.2 Program Budget 2028-2031'!$D:$D,$B14,'4.2 Program Budget 2028-2031'!$F:$F,README!$M$8)</f>
        <v>0</v>
      </c>
      <c r="AZ14" s="222"/>
      <c r="BB14" s="223"/>
      <c r="BC14" s="224"/>
      <c r="BD14" s="224"/>
      <c r="BE14" s="224"/>
    </row>
    <row r="15" spans="1:57" ht="16.8" thickTop="1" thickBot="1">
      <c r="A15" s="209">
        <v>3</v>
      </c>
      <c r="B15" s="221" t="s">
        <v>36</v>
      </c>
      <c r="C15" s="296">
        <f>SUMIFS('4.1 Program Budget - 2024-2027'!S:S,'4.1 Program Budget - 2024-2027'!$G:$G,$B15,'4.1 Program Budget - 2024-2027'!$H:$H,README!$M$8)</f>
        <v>0</v>
      </c>
      <c r="D15" s="295">
        <f>SUMIFS('4.1 Program Budget - 2024-2027'!W:W,'4.1 Program Budget - 2024-2027'!$G:$G,$B15,'4.1 Program Budget - 2024-2027'!$H:$H,README!$M$8)</f>
        <v>0</v>
      </c>
      <c r="E15" s="295">
        <f>SUMIFS('4.1 Program Budget - 2024-2027'!X:X,'4.1 Program Budget - 2024-2027'!$G:$G,$B15,'4.1 Program Budget - 2024-2027'!$H:$H,README!$M$8)</f>
        <v>0</v>
      </c>
      <c r="F15" s="295">
        <f>SUMIFS('4.1 Program Budget - 2024-2027'!Y:Y,'4.1 Program Budget - 2024-2027'!$G:$G,$B15,'4.1 Program Budget - 2024-2027'!$H:$H,README!$M$8)</f>
        <v>0</v>
      </c>
      <c r="G15" s="295">
        <f>SUMIFS('4.1 Program Budget - 2024-2027'!Z:Z,'4.1 Program Budget - 2024-2027'!$G:$G,$B15,'4.1 Program Budget - 2024-2027'!$H:$H,README!$M$8)</f>
        <v>0</v>
      </c>
      <c r="H15" s="295">
        <f>SUMIFS('4.1 Program Budget - 2024-2027'!AA:AA,'4.1 Program Budget - 2024-2027'!$G:$G,$B15,'4.1 Program Budget - 2024-2027'!$H:$H,README!$M$8)</f>
        <v>0</v>
      </c>
      <c r="I15" s="296">
        <f>SUMIFS('4.1 Program Budget - 2024-2027'!AK:AK,'4.1 Program Budget - 2024-2027'!$G:$G,$B15,'4.1 Program Budget - 2024-2027'!$H:$H,README!$M$8)</f>
        <v>0</v>
      </c>
      <c r="J15" s="937">
        <f>SUMIFS('4.1 Program Budget - 2024-2027'!AO:AO,'4.1 Program Budget - 2024-2027'!$G:$G,$B15,'4.1 Program Budget - 2024-2027'!$H:$H,README!$M$8)</f>
        <v>0</v>
      </c>
      <c r="K15" s="937">
        <f>SUMIFS('4.1 Program Budget - 2024-2027'!AP:AP,'4.1 Program Budget - 2024-2027'!$G:$G,$B15,'4.1 Program Budget - 2024-2027'!$H:$H,README!$M$8)</f>
        <v>0</v>
      </c>
      <c r="L15" s="937">
        <f>SUMIFS('4.1 Program Budget - 2024-2027'!AQ:AQ,'4.1 Program Budget - 2024-2027'!$G:$G,$B15,'4.1 Program Budget - 2024-2027'!$H:$H,README!$M$8)</f>
        <v>0</v>
      </c>
      <c r="M15" s="295">
        <f>SUMIFS('4.1 Program Budget - 2024-2027'!AR:AR,'4.1 Program Budget - 2024-2027'!$G:$G,$B15,'4.1 Program Budget - 2024-2027'!$H:$H,README!$M$8)</f>
        <v>0</v>
      </c>
      <c r="N15" s="295">
        <f>SUMIFS('4.1 Program Budget - 2024-2027'!AS:AS,'4.1 Program Budget - 2024-2027'!$G:$G,$B15,'4.1 Program Budget - 2024-2027'!$H:$H,README!$M$8)</f>
        <v>0</v>
      </c>
      <c r="O15" s="296">
        <f>SUMIFS('4.1 Program Budget - 2024-2027'!BC:BC,'4.1 Program Budget - 2024-2027'!$G:$G,$B15,'4.1 Program Budget - 2024-2027'!$H:$H,README!$M$8)</f>
        <v>0</v>
      </c>
      <c r="P15" s="937">
        <f>SUMIFS('4.1 Program Budget - 2024-2027'!BG:BG,'4.1 Program Budget - 2024-2027'!$G:$G,$B15,'4.1 Program Budget - 2024-2027'!$H:$H,README!$M$8)</f>
        <v>0</v>
      </c>
      <c r="Q15" s="937">
        <f>SUMIFS('4.1 Program Budget - 2024-2027'!BH:BH,'4.1 Program Budget - 2024-2027'!$G:$G,$B15,'4.1 Program Budget - 2024-2027'!$H:$H,README!$M$8)</f>
        <v>0</v>
      </c>
      <c r="R15" s="937">
        <f>SUMIFS('4.1 Program Budget - 2024-2027'!BI:BI,'4.1 Program Budget - 2024-2027'!$G:$G,$B15,'4.1 Program Budget - 2024-2027'!$H:$H,README!$M$8)</f>
        <v>0</v>
      </c>
      <c r="S15" s="295">
        <f>SUMIFS('4.1 Program Budget - 2024-2027'!BJ:BJ,'4.1 Program Budget - 2024-2027'!$G:$G,$B15,'4.1 Program Budget - 2024-2027'!$H:$H,README!$M$8)</f>
        <v>0</v>
      </c>
      <c r="T15" s="295">
        <f>SUMIFS('4.1 Program Budget - 2024-2027'!BK:BK,'4.1 Program Budget - 2024-2027'!$G:$G,$B15,'4.1 Program Budget - 2024-2027'!$H:$H,README!$M$8)</f>
        <v>0</v>
      </c>
      <c r="U15" s="296">
        <f>SUMIFS('4.1 Program Budget - 2024-2027'!BU:BU,'4.1 Program Budget - 2024-2027'!$G:$G,$B15,'4.1 Program Budget - 2024-2027'!$H:$H,README!$M$8)</f>
        <v>0</v>
      </c>
      <c r="V15" s="937">
        <f>SUMIFS('4.1 Program Budget - 2024-2027'!BY:BY,'4.1 Program Budget - 2024-2027'!$G:$G,$B15,'4.1 Program Budget - 2024-2027'!$H:$H,README!$M$8)</f>
        <v>0</v>
      </c>
      <c r="W15" s="937">
        <f>SUMIFS('4.1 Program Budget - 2024-2027'!BZ:BZ,'4.1 Program Budget - 2024-2027'!$G:$G,$B15,'4.1 Program Budget - 2024-2027'!$H:$H,README!$M$8)</f>
        <v>0</v>
      </c>
      <c r="X15" s="937">
        <f>SUMIFS('4.1 Program Budget - 2024-2027'!CA:CA,'4.1 Program Budget - 2024-2027'!$G:$G,$B15,'4.1 Program Budget - 2024-2027'!$H:$H,README!$M$8)</f>
        <v>0</v>
      </c>
      <c r="Y15" s="295">
        <f>SUMIFS('4.1 Program Budget - 2024-2027'!CB:CB,'4.1 Program Budget - 2024-2027'!$G:$G,$B15,'4.1 Program Budget - 2024-2027'!$H:$H,README!$M$8)</f>
        <v>0</v>
      </c>
      <c r="Z15" s="295">
        <f>SUMIFS('4.1 Program Budget - 2024-2027'!CC:CC,'4.1 Program Budget - 2024-2027'!$G:$G,$B15,'4.1 Program Budget - 2024-2027'!$H:$H,README!$M$8)</f>
        <v>0</v>
      </c>
      <c r="AA15" s="296">
        <f>SUMIFS('4.2 Program Budget 2028-2031'!I:I,'4.2 Program Budget 2028-2031'!D:D,B15,'4.2 Program Budget 2028-2031'!F:F,README!$M$8)</f>
        <v>0</v>
      </c>
      <c r="AB15" s="937">
        <f>SUMIFS('4.2 Program Budget 2028-2031'!J:J,'4.2 Program Budget 2028-2031'!$D:$D,$B15,'4.2 Program Budget 2028-2031'!$F:$F,README!$M$8)</f>
        <v>0</v>
      </c>
      <c r="AC15" s="937">
        <f>SUMIFS('4.2 Program Budget 2028-2031'!K:K,'4.2 Program Budget 2028-2031'!$D:$D,$B15,'4.2 Program Budget 2028-2031'!$F:$F,README!$M$8)</f>
        <v>0</v>
      </c>
      <c r="AD15" s="937">
        <f>SUMIFS('4.2 Program Budget 2028-2031'!L:L,'4.2 Program Budget 2028-2031'!$D:$D,$B15,'4.2 Program Budget 2028-2031'!$F:$F,README!$M$8)</f>
        <v>0</v>
      </c>
      <c r="AE15" s="937">
        <f>SUMIFS('4.2 Program Budget 2028-2031'!M:M,'4.2 Program Budget 2028-2031'!$D:$D,$B15,'4.2 Program Budget 2028-2031'!$F:$F,README!$M$8)</f>
        <v>0</v>
      </c>
      <c r="AF15" s="937">
        <f>SUMIFS('4.2 Program Budget 2028-2031'!N:N,'4.2 Program Budget 2028-2031'!$D:$D,$B15,'4.2 Program Budget 2028-2031'!$F:$F,README!$M$8)</f>
        <v>0</v>
      </c>
      <c r="AG15" s="296">
        <f>SUMIFS('4.2 Program Budget 2028-2031'!T:T,'4.2 Program Budget 2028-2031'!$D:$D,$B15,'4.2 Program Budget 2028-2031'!$F:$F,README!$M$8)</f>
        <v>0</v>
      </c>
      <c r="AH15" s="937">
        <f>SUMIFS('4.2 Program Budget 2028-2031'!U:U,'4.2 Program Budget 2028-2031'!$D:$D,$B15,'4.2 Program Budget 2028-2031'!$F:$F,README!$M$8)</f>
        <v>0</v>
      </c>
      <c r="AI15" s="937">
        <f>SUMIFS('4.2 Program Budget 2028-2031'!V:V,'4.2 Program Budget 2028-2031'!$D:$D,$B15,'4.2 Program Budget 2028-2031'!$F:$F,README!$M$8)</f>
        <v>0</v>
      </c>
      <c r="AJ15" s="937">
        <f>SUMIFS('4.2 Program Budget 2028-2031'!W:W,'4.2 Program Budget 2028-2031'!$D:$D,$B15,'4.2 Program Budget 2028-2031'!$F:$F,README!$M$8)</f>
        <v>0</v>
      </c>
      <c r="AK15" s="937">
        <f>SUMIFS('4.2 Program Budget 2028-2031'!X:X,'4.2 Program Budget 2028-2031'!$D:$D,$B15,'4.2 Program Budget 2028-2031'!$F:$F,README!$M$8)</f>
        <v>0</v>
      </c>
      <c r="AL15" s="937">
        <f>SUMIFS('4.2 Program Budget 2028-2031'!Y:Y,'4.2 Program Budget 2028-2031'!$D:$D,$B15,'4.2 Program Budget 2028-2031'!$F:$F,README!$M$8)</f>
        <v>0</v>
      </c>
      <c r="AM15" s="296">
        <f>SUMIFS('4.2 Program Budget 2028-2031'!AE:AE,'4.2 Program Budget 2028-2031'!$D:$D,$B15,'4.2 Program Budget 2028-2031'!$F:$F,README!$M$8)</f>
        <v>0</v>
      </c>
      <c r="AN15" s="937">
        <f>SUMIFS('4.2 Program Budget 2028-2031'!AF:AF,'4.2 Program Budget 2028-2031'!$D:$D,$B15,'4.2 Program Budget 2028-2031'!$F:$F,README!$M$8)</f>
        <v>0</v>
      </c>
      <c r="AO15" s="937">
        <f>SUMIFS('4.2 Program Budget 2028-2031'!AG:AG,'4.2 Program Budget 2028-2031'!$D:$D,$B15,'4.2 Program Budget 2028-2031'!$F:$F,README!$M$8)</f>
        <v>0</v>
      </c>
      <c r="AP15" s="937">
        <f>SUMIFS('4.2 Program Budget 2028-2031'!AH:AH,'4.2 Program Budget 2028-2031'!$D:$D,$B15,'4.2 Program Budget 2028-2031'!$F:$F,README!$M$8)</f>
        <v>0</v>
      </c>
      <c r="AQ15" s="937">
        <f>SUMIFS('4.2 Program Budget 2028-2031'!AI:AI,'4.2 Program Budget 2028-2031'!$D:$D,$B15,'4.2 Program Budget 2028-2031'!$F:$F,README!$M$8)</f>
        <v>0</v>
      </c>
      <c r="AR15" s="937">
        <f>SUMIFS('4.2 Program Budget 2028-2031'!AJ:AJ,'4.2 Program Budget 2028-2031'!$D:$D,$B15,'4.2 Program Budget 2028-2031'!$F:$F,README!$M$8)</f>
        <v>0</v>
      </c>
      <c r="AS15" s="296">
        <f>SUMIFS('4.2 Program Budget 2028-2031'!AP:AP,'4.2 Program Budget 2028-2031'!$D:$D,$B15,'4.2 Program Budget 2028-2031'!$F:$F,README!$M$8)</f>
        <v>0</v>
      </c>
      <c r="AT15" s="937">
        <f>SUMIFS('4.2 Program Budget 2028-2031'!AQ:AQ,'4.2 Program Budget 2028-2031'!$D:$D,$B15,'4.2 Program Budget 2028-2031'!$F:$F,README!$M$8)</f>
        <v>0</v>
      </c>
      <c r="AU15" s="937">
        <f>SUMIFS('4.2 Program Budget 2028-2031'!AR:AR,'4.2 Program Budget 2028-2031'!$D:$D,$B15,'4.2 Program Budget 2028-2031'!$F:$F,README!$M$8)</f>
        <v>0</v>
      </c>
      <c r="AV15" s="937">
        <f>SUMIFS('4.2 Program Budget 2028-2031'!AS:AS,'4.2 Program Budget 2028-2031'!$D:$D,$B15,'4.2 Program Budget 2028-2031'!$F:$F,README!$M$8)</f>
        <v>0</v>
      </c>
      <c r="AW15" s="937">
        <f>SUMIFS('4.2 Program Budget 2028-2031'!AT:AT,'4.2 Program Budget 2028-2031'!$D:$D,$B15,'4.2 Program Budget 2028-2031'!$F:$F,README!$M$8)</f>
        <v>0</v>
      </c>
      <c r="AX15" s="937">
        <f>SUMIFS('4.2 Program Budget 2028-2031'!AU:AU,'4.2 Program Budget 2028-2031'!$D:$D,$B15,'4.2 Program Budget 2028-2031'!$F:$F,README!$M$8)</f>
        <v>0</v>
      </c>
      <c r="AZ15" s="222"/>
      <c r="BB15" s="223"/>
      <c r="BC15" s="224"/>
      <c r="BD15" s="224"/>
      <c r="BE15" s="224"/>
    </row>
    <row r="16" spans="1:57" ht="16.8" thickTop="1" thickBot="1">
      <c r="A16" s="209">
        <v>4</v>
      </c>
      <c r="B16" s="225" t="s">
        <v>483</v>
      </c>
      <c r="C16" s="458">
        <f>SUM(C7:C15)</f>
        <v>1100</v>
      </c>
      <c r="D16" s="457">
        <f t="shared" ref="D16:F16" si="0">SUM(D7:D15)</f>
        <v>202</v>
      </c>
      <c r="E16" s="457">
        <f t="shared" si="0"/>
        <v>10000</v>
      </c>
      <c r="F16" s="457">
        <f t="shared" si="0"/>
        <v>444</v>
      </c>
      <c r="G16" s="457">
        <f t="shared" ref="G16" si="1">SUM(G7:G15)</f>
        <v>0</v>
      </c>
      <c r="H16" s="457">
        <f t="shared" ref="H16" si="2">SUM(H7:H15)</f>
        <v>0</v>
      </c>
      <c r="I16" s="458">
        <f>SUM(I7:I15)</f>
        <v>1304</v>
      </c>
      <c r="J16" s="459">
        <f t="shared" ref="J16:N16" si="3">SUM(J7:J15)</f>
        <v>206</v>
      </c>
      <c r="K16" s="459">
        <f t="shared" si="3"/>
        <v>14000</v>
      </c>
      <c r="L16" s="459">
        <f t="shared" si="3"/>
        <v>666</v>
      </c>
      <c r="M16" s="457">
        <f t="shared" si="3"/>
        <v>0</v>
      </c>
      <c r="N16" s="457">
        <f t="shared" si="3"/>
        <v>0</v>
      </c>
      <c r="O16" s="458">
        <f>SUM(O7:O15)</f>
        <v>1804</v>
      </c>
      <c r="P16" s="459">
        <f t="shared" ref="P16:T16" si="4">SUM(P7:P15)</f>
        <v>206</v>
      </c>
      <c r="Q16" s="459">
        <f t="shared" si="4"/>
        <v>14000</v>
      </c>
      <c r="R16" s="459">
        <f t="shared" si="4"/>
        <v>666</v>
      </c>
      <c r="S16" s="457">
        <f t="shared" si="4"/>
        <v>0</v>
      </c>
      <c r="T16" s="457">
        <f t="shared" si="4"/>
        <v>0</v>
      </c>
      <c r="U16" s="458">
        <f>SUM(U7:U15)</f>
        <v>1904</v>
      </c>
      <c r="V16" s="459">
        <f t="shared" ref="V16:Z16" si="5">SUM(V7:V15)</f>
        <v>206</v>
      </c>
      <c r="W16" s="459">
        <f t="shared" si="5"/>
        <v>14000</v>
      </c>
      <c r="X16" s="459">
        <f t="shared" si="5"/>
        <v>666</v>
      </c>
      <c r="Y16" s="457">
        <f t="shared" si="5"/>
        <v>0</v>
      </c>
      <c r="Z16" s="457">
        <f t="shared" si="5"/>
        <v>0</v>
      </c>
      <c r="AA16" s="458">
        <f>SUM(AA7:AA15)</f>
        <v>2266</v>
      </c>
      <c r="AB16" s="459">
        <f t="shared" ref="AB16:AF16" si="6">SUM(AB7:AB15)</f>
        <v>655</v>
      </c>
      <c r="AC16" s="459">
        <f t="shared" si="6"/>
        <v>45000</v>
      </c>
      <c r="AD16" s="459">
        <f t="shared" si="6"/>
        <v>1110</v>
      </c>
      <c r="AE16" s="457">
        <f t="shared" si="6"/>
        <v>0</v>
      </c>
      <c r="AF16" s="457">
        <f t="shared" si="6"/>
        <v>0</v>
      </c>
      <c r="AG16" s="458">
        <f>SUM(AG7:AG15)</f>
        <v>1094</v>
      </c>
      <c r="AH16" s="459">
        <f t="shared" ref="AH16:AL16" si="7">SUM(AH7:AH15)</f>
        <v>665</v>
      </c>
      <c r="AI16" s="459">
        <f t="shared" si="7"/>
        <v>65000</v>
      </c>
      <c r="AJ16" s="459">
        <f t="shared" si="7"/>
        <v>1665</v>
      </c>
      <c r="AK16" s="457">
        <f t="shared" si="7"/>
        <v>0</v>
      </c>
      <c r="AL16" s="457">
        <f t="shared" si="7"/>
        <v>0</v>
      </c>
      <c r="AM16" s="458">
        <f>SUM(AM7:AM15)</f>
        <v>1205</v>
      </c>
      <c r="AN16" s="459">
        <f t="shared" ref="AN16:AR16" si="8">SUM(AN7:AN15)</f>
        <v>665</v>
      </c>
      <c r="AO16" s="459">
        <f t="shared" si="8"/>
        <v>65000</v>
      </c>
      <c r="AP16" s="459">
        <f t="shared" si="8"/>
        <v>1665</v>
      </c>
      <c r="AQ16" s="457">
        <f t="shared" si="8"/>
        <v>0</v>
      </c>
      <c r="AR16" s="457">
        <f t="shared" si="8"/>
        <v>0</v>
      </c>
      <c r="AS16" s="458">
        <f>SUM(AS7:AS15)</f>
        <v>7316</v>
      </c>
      <c r="AT16" s="459">
        <f t="shared" ref="AT16:AX16" si="9">SUM(AT7:AT15)</f>
        <v>665</v>
      </c>
      <c r="AU16" s="459">
        <f t="shared" si="9"/>
        <v>65000</v>
      </c>
      <c r="AV16" s="459">
        <f t="shared" si="9"/>
        <v>1665</v>
      </c>
      <c r="AW16" s="457">
        <f t="shared" si="9"/>
        <v>0</v>
      </c>
      <c r="AX16" s="457">
        <f t="shared" si="9"/>
        <v>0</v>
      </c>
      <c r="AZ16" s="222" t="s">
        <v>484</v>
      </c>
      <c r="BB16" s="223"/>
      <c r="BC16" s="224"/>
      <c r="BD16" s="224"/>
      <c r="BE16" s="224"/>
    </row>
    <row r="17" spans="1:57" ht="17.100000000000001" customHeight="1" thickTop="1" thickBot="1">
      <c r="B17" s="663" t="s">
        <v>485</v>
      </c>
      <c r="C17" s="461"/>
      <c r="D17" s="385"/>
      <c r="E17" s="386"/>
      <c r="F17" s="387"/>
      <c r="G17" s="386"/>
      <c r="H17" s="386"/>
      <c r="I17" s="461"/>
      <c r="J17" s="385"/>
      <c r="K17" s="386"/>
      <c r="L17" s="387"/>
      <c r="M17" s="386"/>
      <c r="N17" s="386"/>
      <c r="O17" s="461"/>
      <c r="P17" s="385"/>
      <c r="Q17" s="386"/>
      <c r="R17" s="387"/>
      <c r="S17" s="386"/>
      <c r="T17" s="386"/>
      <c r="U17" s="461"/>
      <c r="V17" s="385"/>
      <c r="W17" s="386"/>
      <c r="X17" s="387"/>
      <c r="Y17" s="386"/>
      <c r="Z17" s="386"/>
      <c r="AA17" s="461"/>
      <c r="AB17" s="385"/>
      <c r="AC17" s="386"/>
      <c r="AD17" s="387"/>
      <c r="AE17" s="386"/>
      <c r="AF17" s="386"/>
      <c r="AG17" s="461"/>
      <c r="AH17" s="385"/>
      <c r="AI17" s="386"/>
      <c r="AJ17" s="387"/>
      <c r="AK17" s="386"/>
      <c r="AL17" s="386"/>
      <c r="AM17" s="461"/>
      <c r="AN17" s="385"/>
      <c r="AO17" s="386"/>
      <c r="AP17" s="387"/>
      <c r="AQ17" s="386"/>
      <c r="AR17" s="386"/>
      <c r="AS17" s="461"/>
      <c r="AT17" s="385"/>
      <c r="AU17" s="386"/>
      <c r="AV17" s="387"/>
      <c r="AW17" s="386"/>
      <c r="AX17" s="386"/>
      <c r="AZ17" s="938" t="s">
        <v>486</v>
      </c>
      <c r="BB17" s="223"/>
      <c r="BC17" s="224"/>
      <c r="BD17" s="226"/>
      <c r="BE17" s="224"/>
    </row>
    <row r="18" spans="1:57" ht="16.8" thickTop="1" thickBot="1">
      <c r="B18" s="245" t="s">
        <v>487</v>
      </c>
      <c r="C18" s="461"/>
      <c r="D18" s="385"/>
      <c r="E18" s="386"/>
      <c r="F18" s="387"/>
      <c r="G18" s="386"/>
      <c r="H18" s="386"/>
      <c r="I18" s="461"/>
      <c r="J18" s="385"/>
      <c r="K18" s="386"/>
      <c r="L18" s="387"/>
      <c r="M18" s="386"/>
      <c r="N18" s="386"/>
      <c r="O18" s="461"/>
      <c r="P18" s="385"/>
      <c r="Q18" s="386"/>
      <c r="R18" s="387"/>
      <c r="S18" s="386"/>
      <c r="T18" s="386"/>
      <c r="U18" s="461"/>
      <c r="V18" s="385"/>
      <c r="W18" s="386"/>
      <c r="X18" s="387"/>
      <c r="Y18" s="386"/>
      <c r="Z18" s="386"/>
      <c r="AA18" s="461"/>
      <c r="AB18" s="385"/>
      <c r="AC18" s="386"/>
      <c r="AD18" s="387"/>
      <c r="AE18" s="386"/>
      <c r="AF18" s="386"/>
      <c r="AG18" s="461"/>
      <c r="AH18" s="385"/>
      <c r="AI18" s="386"/>
      <c r="AJ18" s="387"/>
      <c r="AK18" s="386"/>
      <c r="AL18" s="386"/>
      <c r="AM18" s="461"/>
      <c r="AN18" s="385"/>
      <c r="AO18" s="386"/>
      <c r="AP18" s="387"/>
      <c r="AQ18" s="386"/>
      <c r="AR18" s="386"/>
      <c r="AS18" s="461"/>
      <c r="AT18" s="385"/>
      <c r="AU18" s="386"/>
      <c r="AV18" s="387"/>
      <c r="AW18" s="386"/>
      <c r="AX18" s="386"/>
      <c r="AZ18" s="1167" t="s">
        <v>488</v>
      </c>
      <c r="BB18" s="223"/>
      <c r="BC18" s="224"/>
      <c r="BD18" s="226"/>
      <c r="BE18" s="224"/>
    </row>
    <row r="19" spans="1:57" ht="16.8" thickTop="1" thickBot="1">
      <c r="B19" s="245" t="s">
        <v>499</v>
      </c>
      <c r="C19" s="461"/>
      <c r="D19" s="385"/>
      <c r="E19" s="386"/>
      <c r="F19" s="387"/>
      <c r="G19" s="386"/>
      <c r="H19" s="386"/>
      <c r="I19" s="461"/>
      <c r="J19" s="385"/>
      <c r="K19" s="386"/>
      <c r="L19" s="387"/>
      <c r="M19" s="386"/>
      <c r="N19" s="386"/>
      <c r="O19" s="461"/>
      <c r="P19" s="385"/>
      <c r="Q19" s="386"/>
      <c r="R19" s="387"/>
      <c r="S19" s="386"/>
      <c r="T19" s="386"/>
      <c r="U19" s="461"/>
      <c r="V19" s="385"/>
      <c r="W19" s="386"/>
      <c r="X19" s="387"/>
      <c r="Y19" s="386"/>
      <c r="Z19" s="386"/>
      <c r="AA19" s="461"/>
      <c r="AB19" s="385"/>
      <c r="AC19" s="386"/>
      <c r="AD19" s="387"/>
      <c r="AE19" s="386"/>
      <c r="AF19" s="386"/>
      <c r="AG19" s="461"/>
      <c r="AH19" s="385"/>
      <c r="AI19" s="386"/>
      <c r="AJ19" s="387"/>
      <c r="AK19" s="386"/>
      <c r="AL19" s="386"/>
      <c r="AM19" s="461"/>
      <c r="AN19" s="385"/>
      <c r="AO19" s="386"/>
      <c r="AP19" s="387"/>
      <c r="AQ19" s="386"/>
      <c r="AR19" s="386"/>
      <c r="AS19" s="461"/>
      <c r="AT19" s="385"/>
      <c r="AU19" s="386"/>
      <c r="AV19" s="387"/>
      <c r="AW19" s="386"/>
      <c r="AX19" s="386"/>
      <c r="AZ19" s="1168"/>
      <c r="BB19" s="223"/>
      <c r="BC19" s="224"/>
      <c r="BD19" s="226"/>
      <c r="BE19" s="224"/>
    </row>
    <row r="20" spans="1:57" s="453" customFormat="1" ht="31.5" customHeight="1" thickTop="1" thickBot="1">
      <c r="B20" s="522" t="s">
        <v>23</v>
      </c>
      <c r="C20" s="523"/>
      <c r="D20" s="524"/>
      <c r="E20" s="524"/>
      <c r="F20" s="525"/>
      <c r="G20" s="524"/>
      <c r="H20" s="524"/>
      <c r="I20" s="523"/>
      <c r="J20" s="524"/>
      <c r="K20" s="524"/>
      <c r="L20" s="525"/>
      <c r="M20" s="524"/>
      <c r="N20" s="524"/>
      <c r="O20" s="523"/>
      <c r="P20" s="524"/>
      <c r="Q20" s="524"/>
      <c r="R20" s="525"/>
      <c r="S20" s="524"/>
      <c r="T20" s="524"/>
      <c r="U20" s="523"/>
      <c r="V20" s="524"/>
      <c r="W20" s="524"/>
      <c r="X20" s="525"/>
      <c r="Y20" s="524"/>
      <c r="Z20" s="524"/>
      <c r="AA20" s="523"/>
      <c r="AB20" s="524"/>
      <c r="AC20" s="524"/>
      <c r="AD20" s="525"/>
      <c r="AE20" s="524"/>
      <c r="AF20" s="524"/>
      <c r="AG20" s="523"/>
      <c r="AH20" s="524"/>
      <c r="AI20" s="524"/>
      <c r="AJ20" s="525"/>
      <c r="AK20" s="524"/>
      <c r="AL20" s="524"/>
      <c r="AM20" s="523"/>
      <c r="AN20" s="524"/>
      <c r="AO20" s="524"/>
      <c r="AP20" s="525"/>
      <c r="AQ20" s="524"/>
      <c r="AR20" s="524"/>
      <c r="AS20" s="523"/>
      <c r="AT20" s="524"/>
      <c r="AU20" s="524"/>
      <c r="AV20" s="525"/>
      <c r="AW20" s="524"/>
      <c r="AX20" s="524"/>
      <c r="AZ20" s="454"/>
      <c r="BB20" s="455"/>
    </row>
    <row r="21" spans="1:57" ht="16.5" customHeight="1" thickTop="1" thickBot="1">
      <c r="B21" s="221" t="s">
        <v>17</v>
      </c>
      <c r="C21" s="297">
        <f>SUMIFS('4.1 Program Budget - 2024-2027'!S:S,'4.1 Program Budget - 2024-2027'!$G:$G,$B21,'4.1 Program Budget - 2024-2027'!$H:$H,README!$M$9)</f>
        <v>0</v>
      </c>
      <c r="D21" s="295">
        <f>SUMIFS('4.1 Program Budget - 2024-2027'!W:W,'4.1 Program Budget - 2024-2027'!$G:$G,$B21,'4.1 Program Budget - 2024-2027'!$H:$H,README!$M$9)</f>
        <v>0</v>
      </c>
      <c r="E21" s="295">
        <f>SUMIFS('4.1 Program Budget - 2024-2027'!X:X,'4.1 Program Budget - 2024-2027'!$G:$G,$B21,'4.1 Program Budget - 2024-2027'!$H:$H,README!$M$9)</f>
        <v>0</v>
      </c>
      <c r="F21" s="295">
        <f>SUMIFS('4.1 Program Budget - 2024-2027'!Y:Y,'4.1 Program Budget - 2024-2027'!$G:$G,$B21,'4.1 Program Budget - 2024-2027'!$H:$H,README!$M$9)</f>
        <v>0</v>
      </c>
      <c r="G21" s="295">
        <f>SUMIFS('4.1 Program Budget - 2024-2027'!Z:Z,'4.1 Program Budget - 2024-2027'!$G:$G,$B21,'4.1 Program Budget - 2024-2027'!$H:$H,README!$M$9)</f>
        <v>0</v>
      </c>
      <c r="H21" s="295">
        <f>SUMIFS('4.1 Program Budget - 2024-2027'!AA:AA,'4.1 Program Budget - 2024-2027'!$G:$G,$B21,'4.1 Program Budget - 2024-2027'!$H:$H,README!$M$9)</f>
        <v>0</v>
      </c>
      <c r="I21" s="297">
        <f>SUMIFS('4.1 Program Budget - 2024-2027'!AK:AK,'4.1 Program Budget - 2024-2027'!$G:$G,$B21,'4.1 Program Budget - 2024-2027'!$H:$H,README!$M$9)</f>
        <v>0</v>
      </c>
      <c r="J21" s="937">
        <f>SUMIFS('4.1 Program Budget - 2024-2027'!AO:AO,'4.1 Program Budget - 2024-2027'!$G:$G,$B21,'4.1 Program Budget - 2024-2027'!$H:$H,README!$M$9)</f>
        <v>0</v>
      </c>
      <c r="K21" s="937">
        <f>SUMIFS('4.1 Program Budget - 2024-2027'!AP:AP,'4.1 Program Budget - 2024-2027'!$G:$G,$B21,'4.1 Program Budget - 2024-2027'!$H:$H,README!$M$9)</f>
        <v>0</v>
      </c>
      <c r="L21" s="937">
        <f>SUMIFS('4.1 Program Budget - 2024-2027'!AQ:AQ,'4.1 Program Budget - 2024-2027'!$G:$G,$B21,'4.1 Program Budget - 2024-2027'!$H:$H,README!$M$9)</f>
        <v>0</v>
      </c>
      <c r="M21" s="295">
        <f>SUMIFS('4.1 Program Budget - 2024-2027'!AR:AR,'4.1 Program Budget - 2024-2027'!$G:$G,$B21,'4.1 Program Budget - 2024-2027'!$H:$H,README!$M$9)</f>
        <v>0</v>
      </c>
      <c r="N21" s="295">
        <f>SUMIFS('4.1 Program Budget - 2024-2027'!AS:AS,'4.1 Program Budget - 2024-2027'!$G:$G,$B21,'4.1 Program Budget - 2024-2027'!$H:$H,README!$M$9)</f>
        <v>0</v>
      </c>
      <c r="O21" s="297">
        <f>SUMIFS('4.1 Program Budget - 2024-2027'!BC:BC,'4.1 Program Budget - 2024-2027'!$G:$G,$B21,'4.1 Program Budget - 2024-2027'!$H:$H,README!$M$9)</f>
        <v>0</v>
      </c>
      <c r="P21" s="937">
        <f>SUMIFS('4.1 Program Budget - 2024-2027'!BG:BG,'4.1 Program Budget - 2024-2027'!$G:$G,$B21,'4.1 Program Budget - 2024-2027'!$H:$H,README!$M$9)</f>
        <v>0</v>
      </c>
      <c r="Q21" s="937">
        <f>SUMIFS('4.1 Program Budget - 2024-2027'!BH:BH,'4.1 Program Budget - 2024-2027'!$G:$G,$B21,'4.1 Program Budget - 2024-2027'!$H:$H,README!$M$9)</f>
        <v>0</v>
      </c>
      <c r="R21" s="937">
        <f>SUMIFS('4.1 Program Budget - 2024-2027'!BI:BI,'4.1 Program Budget - 2024-2027'!$G:$G,$B21,'4.1 Program Budget - 2024-2027'!$H:$H,README!$M$9)</f>
        <v>0</v>
      </c>
      <c r="S21" s="295">
        <f>SUMIFS('4.1 Program Budget - 2024-2027'!BJ:BJ,'4.1 Program Budget - 2024-2027'!$G:$G,$B21,'4.1 Program Budget - 2024-2027'!$H:$H,README!$M$9)</f>
        <v>0</v>
      </c>
      <c r="T21" s="295">
        <f>SUMIFS('4.1 Program Budget - 2024-2027'!BK:BK,'4.1 Program Budget - 2024-2027'!$G:$G,$B21,'4.1 Program Budget - 2024-2027'!$H:$H,README!$M$9)</f>
        <v>0</v>
      </c>
      <c r="U21" s="297">
        <f>SUMIFS('4.1 Program Budget - 2024-2027'!BU:BU,'4.1 Program Budget - 2024-2027'!$G:$G,$B21,'4.1 Program Budget - 2024-2027'!$H:$H,README!$M$9)</f>
        <v>0</v>
      </c>
      <c r="V21" s="937">
        <f>SUMIFS('4.1 Program Budget - 2024-2027'!BY:BY,'4.1 Program Budget - 2024-2027'!$G:$G,$B21,'4.1 Program Budget - 2024-2027'!$H:$H,README!$M$9)</f>
        <v>0</v>
      </c>
      <c r="W21" s="937">
        <f>SUMIFS('4.1 Program Budget - 2024-2027'!BZ:BZ,'4.1 Program Budget - 2024-2027'!$G:$G,$B21,'4.1 Program Budget - 2024-2027'!$H:$H,README!$M$9)</f>
        <v>0</v>
      </c>
      <c r="X21" s="937">
        <f>SUMIFS('4.1 Program Budget - 2024-2027'!CA:CA,'4.1 Program Budget - 2024-2027'!$G:$G,$B21,'4.1 Program Budget - 2024-2027'!$H:$H,README!$M$9)</f>
        <v>0</v>
      </c>
      <c r="Y21" s="295">
        <f>SUMIFS('4.1 Program Budget - 2024-2027'!CB:CB,'4.1 Program Budget - 2024-2027'!$G:$G,$B21,'4.1 Program Budget - 2024-2027'!$H:$H,README!$M$9)</f>
        <v>0</v>
      </c>
      <c r="Z21" s="295">
        <f>SUMIFS('4.1 Program Budget - 2024-2027'!CC:CC,'4.1 Program Budget - 2024-2027'!$G:$G,$B21,'4.1 Program Budget - 2024-2027'!$H:$H,README!$M$9)</f>
        <v>0</v>
      </c>
      <c r="AA21" s="296">
        <f>SUMIFS('4.2 Program Budget 2028-2031'!I:I,'4.2 Program Budget 2028-2031'!D:D,B21,'4.2 Program Budget 2028-2031'!F:F,README!$M$9)</f>
        <v>0</v>
      </c>
      <c r="AB21" s="937">
        <f>SUMIFS('4.2 Program Budget 2028-2031'!J:J,'4.2 Program Budget 2028-2031'!$D:$D,$B21,'4.2 Program Budget 2028-2031'!$F:$F,README!$M$9)</f>
        <v>0</v>
      </c>
      <c r="AC21" s="937">
        <f>SUMIFS('4.2 Program Budget 2028-2031'!K:K,'4.2 Program Budget 2028-2031'!$D:$D,$B21,'4.2 Program Budget 2028-2031'!$F:$F,README!$M$9)</f>
        <v>0</v>
      </c>
      <c r="AD21" s="937">
        <f>SUMIFS('4.2 Program Budget 2028-2031'!L:L,'4.2 Program Budget 2028-2031'!$D:$D,$B21,'4.2 Program Budget 2028-2031'!$F:$F,README!$M$9)</f>
        <v>0</v>
      </c>
      <c r="AE21" s="937">
        <f>SUMIFS('4.2 Program Budget 2028-2031'!M:M,'4.2 Program Budget 2028-2031'!$D:$D,$B21,'4.2 Program Budget 2028-2031'!$F:$F,README!$M$9)</f>
        <v>0</v>
      </c>
      <c r="AF21" s="937">
        <f>SUMIFS('4.2 Program Budget 2028-2031'!N:N,'4.2 Program Budget 2028-2031'!$D:$D,$B21,'4.2 Program Budget 2028-2031'!$F:$F,README!$M$9)</f>
        <v>0</v>
      </c>
      <c r="AG21" s="296">
        <f>SUMIFS('4.2 Program Budget 2028-2031'!T:T,'4.2 Program Budget 2028-2031'!$D:$D,$B21,'4.2 Program Budget 2028-2031'!$F:$F,README!$M$9)</f>
        <v>0</v>
      </c>
      <c r="AH21" s="937">
        <f>SUMIFS('4.2 Program Budget 2028-2031'!U:U,'4.2 Program Budget 2028-2031'!$D:$D,$B21,'4.2 Program Budget 2028-2031'!$F:$F,README!$M$9)</f>
        <v>0</v>
      </c>
      <c r="AI21" s="937">
        <f>SUMIFS('4.2 Program Budget 2028-2031'!V:V,'4.2 Program Budget 2028-2031'!$D:$D,$B21,'4.2 Program Budget 2028-2031'!$F:$F,README!$M$9)</f>
        <v>0</v>
      </c>
      <c r="AJ21" s="937">
        <f>SUMIFS('4.2 Program Budget 2028-2031'!W:W,'4.2 Program Budget 2028-2031'!$D:$D,$B21,'4.2 Program Budget 2028-2031'!$F:$F,README!$M$9)</f>
        <v>0</v>
      </c>
      <c r="AK21" s="937">
        <f>SUMIFS('4.2 Program Budget 2028-2031'!X:X,'4.2 Program Budget 2028-2031'!$D:$D,$B21,'4.2 Program Budget 2028-2031'!$F:$F,README!$M$9)</f>
        <v>0</v>
      </c>
      <c r="AL21" s="937">
        <f>SUMIFS('4.2 Program Budget 2028-2031'!Y:Y,'4.2 Program Budget 2028-2031'!$D:$D,$B21,'4.2 Program Budget 2028-2031'!$F:$F,README!$M$9)</f>
        <v>0</v>
      </c>
      <c r="AM21" s="296">
        <f>SUMIFS('4.2 Program Budget 2028-2031'!AE:AE,'4.2 Program Budget 2028-2031'!$D:$D,$B21,'4.2 Program Budget 2028-2031'!$F:$F,README!$M$9)</f>
        <v>0</v>
      </c>
      <c r="AN21" s="937">
        <f>SUMIFS('4.2 Program Budget 2028-2031'!AF:AF,'4.2 Program Budget 2028-2031'!$D:$D,$B21,'4.2 Program Budget 2028-2031'!$F:$F,README!$M$9)</f>
        <v>0</v>
      </c>
      <c r="AO21" s="937">
        <f>SUMIFS('4.2 Program Budget 2028-2031'!AG:AG,'4.2 Program Budget 2028-2031'!$D:$D,$B21,'4.2 Program Budget 2028-2031'!$F:$F,README!$M$9)</f>
        <v>0</v>
      </c>
      <c r="AP21" s="937">
        <f>SUMIFS('4.2 Program Budget 2028-2031'!AH:AH,'4.2 Program Budget 2028-2031'!$D:$D,$B21,'4.2 Program Budget 2028-2031'!$F:$F,README!$M$9)</f>
        <v>0</v>
      </c>
      <c r="AQ21" s="937">
        <f>SUMIFS('4.2 Program Budget 2028-2031'!AI:AI,'4.2 Program Budget 2028-2031'!$D:$D,$B21,'4.2 Program Budget 2028-2031'!$F:$F,README!$M$9)</f>
        <v>0</v>
      </c>
      <c r="AR21" s="937">
        <f>SUMIFS('4.2 Program Budget 2028-2031'!AJ:AJ,'4.2 Program Budget 2028-2031'!$D:$D,$B21,'4.2 Program Budget 2028-2031'!$F:$F,README!$M$9)</f>
        <v>0</v>
      </c>
      <c r="AS21" s="296">
        <f>SUMIFS('4.2 Program Budget 2028-2031'!AP:AP,'4.2 Program Budget 2028-2031'!$D:$D,$B21,'4.2 Program Budget 2028-2031'!$F:$F,README!$M$9)</f>
        <v>0</v>
      </c>
      <c r="AT21" s="937">
        <f>SUMIFS('4.2 Program Budget 2028-2031'!AQ:AQ,'4.2 Program Budget 2028-2031'!$D:$D,$B21,'4.2 Program Budget 2028-2031'!$F:$F,README!$M$9)</f>
        <v>0</v>
      </c>
      <c r="AU21" s="937">
        <f>SUMIFS('4.2 Program Budget 2028-2031'!AR:AR,'4.2 Program Budget 2028-2031'!$D:$D,$B21,'4.2 Program Budget 2028-2031'!$F:$F,README!$M$9)</f>
        <v>0</v>
      </c>
      <c r="AV21" s="937">
        <f>SUMIFS('4.2 Program Budget 2028-2031'!AS:AS,'4.2 Program Budget 2028-2031'!$D:$D,$B21,'4.2 Program Budget 2028-2031'!$F:$F,README!$M$9)</f>
        <v>0</v>
      </c>
      <c r="AW21" s="937">
        <f>SUMIFS('4.2 Program Budget 2028-2031'!AT:AT,'4.2 Program Budget 2028-2031'!$D:$D,$B21,'4.2 Program Budget 2028-2031'!$F:$F,README!$M$9)</f>
        <v>0</v>
      </c>
      <c r="AX21" s="937">
        <f>SUMIFS('4.2 Program Budget 2028-2031'!AU:AU,'4.2 Program Budget 2028-2031'!$D:$D,$B21,'4.2 Program Budget 2028-2031'!$F:$F,README!$M$9)</f>
        <v>0</v>
      </c>
      <c r="AZ21" s="222" t="s">
        <v>481</v>
      </c>
    </row>
    <row r="22" spans="1:57" ht="16.8" thickTop="1" thickBot="1">
      <c r="B22" s="221" t="s">
        <v>22</v>
      </c>
      <c r="C22" s="297">
        <f>SUMIFS('4.1 Program Budget - 2024-2027'!S:S,'4.1 Program Budget - 2024-2027'!$G:$G,$B22,'4.1 Program Budget - 2024-2027'!$H:$H,README!$M$9)</f>
        <v>700</v>
      </c>
      <c r="D22" s="295">
        <f>SUMIFS('4.1 Program Budget - 2024-2027'!W:W,'4.1 Program Budget - 2024-2027'!$G:$G,$B22,'4.1 Program Budget - 2024-2027'!$H:$H,README!$M$9)</f>
        <v>101</v>
      </c>
      <c r="E22" s="295">
        <f>SUMIFS('4.1 Program Budget - 2024-2027'!X:X,'4.1 Program Budget - 2024-2027'!$G:$G,$B22,'4.1 Program Budget - 2024-2027'!$H:$H,README!$M$9)</f>
        <v>5000</v>
      </c>
      <c r="F22" s="295">
        <f>SUMIFS('4.1 Program Budget - 2024-2027'!Y:Y,'4.1 Program Budget - 2024-2027'!$G:$G,$B22,'4.1 Program Budget - 2024-2027'!$H:$H,README!$M$9)</f>
        <v>222</v>
      </c>
      <c r="G22" s="295">
        <f>SUMIFS('4.1 Program Budget - 2024-2027'!Z:Z,'4.1 Program Budget - 2024-2027'!$G:$G,$B22,'4.1 Program Budget - 2024-2027'!$H:$H,README!$M$9)</f>
        <v>0</v>
      </c>
      <c r="H22" s="295">
        <f>SUMIFS('4.1 Program Budget - 2024-2027'!AA:AA,'4.1 Program Budget - 2024-2027'!$G:$G,$B22,'4.1 Program Budget - 2024-2027'!$H:$H,README!$M$9)</f>
        <v>0</v>
      </c>
      <c r="I22" s="297">
        <f>SUMIFS('4.1 Program Budget - 2024-2027'!AK:AK,'4.1 Program Budget - 2024-2027'!$G:$G,$B22,'4.1 Program Budget - 2024-2027'!$H:$H,README!$M$9)</f>
        <v>802</v>
      </c>
      <c r="J22" s="937">
        <f>SUMIFS('4.1 Program Budget - 2024-2027'!AO:AO,'4.1 Program Budget - 2024-2027'!$G:$G,$B22,'4.1 Program Budget - 2024-2027'!$H:$H,README!$M$9)</f>
        <v>103</v>
      </c>
      <c r="K22" s="937">
        <f>SUMIFS('4.1 Program Budget - 2024-2027'!AP:AP,'4.1 Program Budget - 2024-2027'!$G:$G,$B22,'4.1 Program Budget - 2024-2027'!$H:$H,README!$M$9)</f>
        <v>7000</v>
      </c>
      <c r="L22" s="937">
        <f>SUMIFS('4.1 Program Budget - 2024-2027'!AQ:AQ,'4.1 Program Budget - 2024-2027'!$G:$G,$B22,'4.1 Program Budget - 2024-2027'!$H:$H,README!$M$9)</f>
        <v>333</v>
      </c>
      <c r="M22" s="295">
        <f>SUMIFS('4.1 Program Budget - 2024-2027'!AR:AR,'4.1 Program Budget - 2024-2027'!$G:$G,$B22,'4.1 Program Budget - 2024-2027'!$H:$H,README!$M$9)</f>
        <v>0</v>
      </c>
      <c r="N22" s="295">
        <f>SUMIFS('4.1 Program Budget - 2024-2027'!AS:AS,'4.1 Program Budget - 2024-2027'!$G:$G,$B22,'4.1 Program Budget - 2024-2027'!$H:$H,README!$M$9)</f>
        <v>0</v>
      </c>
      <c r="O22" s="297">
        <f>SUMIFS('4.1 Program Budget - 2024-2027'!BC:BC,'4.1 Program Budget - 2024-2027'!$G:$G,$B22,'4.1 Program Budget - 2024-2027'!$H:$H,README!$M$9)</f>
        <v>802</v>
      </c>
      <c r="P22" s="937">
        <f>SUMIFS('4.1 Program Budget - 2024-2027'!BG:BG,'4.1 Program Budget - 2024-2027'!$G:$G,$B22,'4.1 Program Budget - 2024-2027'!$H:$H,README!$M$9)</f>
        <v>103</v>
      </c>
      <c r="Q22" s="937">
        <f>SUMIFS('4.1 Program Budget - 2024-2027'!BH:BH,'4.1 Program Budget - 2024-2027'!$G:$G,$B22,'4.1 Program Budget - 2024-2027'!$H:$H,README!$M$9)</f>
        <v>7000</v>
      </c>
      <c r="R22" s="937">
        <f>SUMIFS('4.1 Program Budget - 2024-2027'!BI:BI,'4.1 Program Budget - 2024-2027'!$G:$G,$B22,'4.1 Program Budget - 2024-2027'!$H:$H,README!$M$9)</f>
        <v>333</v>
      </c>
      <c r="S22" s="295">
        <f>SUMIFS('4.1 Program Budget - 2024-2027'!BJ:BJ,'4.1 Program Budget - 2024-2027'!$G:$G,$B22,'4.1 Program Budget - 2024-2027'!$H:$H,README!$M$9)</f>
        <v>0</v>
      </c>
      <c r="T22" s="295">
        <f>SUMIFS('4.1 Program Budget - 2024-2027'!BK:BK,'4.1 Program Budget - 2024-2027'!$G:$G,$B22,'4.1 Program Budget - 2024-2027'!$H:$H,README!$M$9)</f>
        <v>0</v>
      </c>
      <c r="U22" s="297">
        <f>SUMIFS('4.1 Program Budget - 2024-2027'!BU:BU,'4.1 Program Budget - 2024-2027'!$G:$G,$B22,'4.1 Program Budget - 2024-2027'!$H:$H,README!$M$9)</f>
        <v>1402</v>
      </c>
      <c r="V22" s="937">
        <f>SUMIFS('4.1 Program Budget - 2024-2027'!BY:BY,'4.1 Program Budget - 2024-2027'!$G:$G,$B22,'4.1 Program Budget - 2024-2027'!$H:$H,README!$M$9)</f>
        <v>103</v>
      </c>
      <c r="W22" s="937">
        <f>SUMIFS('4.1 Program Budget - 2024-2027'!BZ:BZ,'4.1 Program Budget - 2024-2027'!$G:$G,$B22,'4.1 Program Budget - 2024-2027'!$H:$H,README!$M$9)</f>
        <v>7000</v>
      </c>
      <c r="X22" s="937">
        <f>SUMIFS('4.1 Program Budget - 2024-2027'!CA:CA,'4.1 Program Budget - 2024-2027'!$G:$G,$B22,'4.1 Program Budget - 2024-2027'!$H:$H,README!$M$9)</f>
        <v>333</v>
      </c>
      <c r="Y22" s="295">
        <f>SUMIFS('4.1 Program Budget - 2024-2027'!CB:CB,'4.1 Program Budget - 2024-2027'!$G:$G,$B22,'4.1 Program Budget - 2024-2027'!$H:$H,README!$M$9)</f>
        <v>0</v>
      </c>
      <c r="Z22" s="295">
        <f>SUMIFS('4.1 Program Budget - 2024-2027'!CC:CC,'4.1 Program Budget - 2024-2027'!$G:$G,$B22,'4.1 Program Budget - 2024-2027'!$H:$H,README!$M$9)</f>
        <v>0</v>
      </c>
      <c r="AA22" s="296">
        <f>SUMIFS('4.2 Program Budget 2028-2031'!I:I,'4.2 Program Budget 2028-2031'!D:D,B22,'4.2 Program Budget 2028-2031'!F:F,README!$M$9)</f>
        <v>0</v>
      </c>
      <c r="AB22" s="937">
        <f>SUMIFS('4.2 Program Budget 2028-2031'!J:J,'4.2 Program Budget 2028-2031'!$D:$D,$B22,'4.2 Program Budget 2028-2031'!$F:$F,README!$M$9)</f>
        <v>0</v>
      </c>
      <c r="AC22" s="937">
        <f>SUMIFS('4.2 Program Budget 2028-2031'!K:K,'4.2 Program Budget 2028-2031'!$D:$D,$B22,'4.2 Program Budget 2028-2031'!$F:$F,README!$M$9)</f>
        <v>0</v>
      </c>
      <c r="AD22" s="937">
        <f>SUMIFS('4.2 Program Budget 2028-2031'!L:L,'4.2 Program Budget 2028-2031'!$D:$D,$B22,'4.2 Program Budget 2028-2031'!$F:$F,README!$M$9)</f>
        <v>0</v>
      </c>
      <c r="AE22" s="937">
        <f>SUMIFS('4.2 Program Budget 2028-2031'!M:M,'4.2 Program Budget 2028-2031'!$D:$D,$B22,'4.2 Program Budget 2028-2031'!$F:$F,README!$M$9)</f>
        <v>0</v>
      </c>
      <c r="AF22" s="937">
        <f>SUMIFS('4.2 Program Budget 2028-2031'!N:N,'4.2 Program Budget 2028-2031'!$D:$D,$B22,'4.2 Program Budget 2028-2031'!$F:$F,README!$M$9)</f>
        <v>0</v>
      </c>
      <c r="AG22" s="296">
        <f>SUMIFS('4.2 Program Budget 2028-2031'!T:T,'4.2 Program Budget 2028-2031'!$D:$D,$B22,'4.2 Program Budget 2028-2031'!$F:$F,README!$M$9)</f>
        <v>0</v>
      </c>
      <c r="AH22" s="937">
        <f>SUMIFS('4.2 Program Budget 2028-2031'!U:U,'4.2 Program Budget 2028-2031'!$D:$D,$B22,'4.2 Program Budget 2028-2031'!$F:$F,README!$M$9)</f>
        <v>0</v>
      </c>
      <c r="AI22" s="937">
        <f>SUMIFS('4.2 Program Budget 2028-2031'!V:V,'4.2 Program Budget 2028-2031'!$D:$D,$B22,'4.2 Program Budget 2028-2031'!$F:$F,README!$M$9)</f>
        <v>0</v>
      </c>
      <c r="AJ22" s="937">
        <f>SUMIFS('4.2 Program Budget 2028-2031'!W:W,'4.2 Program Budget 2028-2031'!$D:$D,$B22,'4.2 Program Budget 2028-2031'!$F:$F,README!$M$9)</f>
        <v>0</v>
      </c>
      <c r="AK22" s="937">
        <f>SUMIFS('4.2 Program Budget 2028-2031'!X:X,'4.2 Program Budget 2028-2031'!$D:$D,$B22,'4.2 Program Budget 2028-2031'!$F:$F,README!$M$9)</f>
        <v>0</v>
      </c>
      <c r="AL22" s="937">
        <f>SUMIFS('4.2 Program Budget 2028-2031'!Y:Y,'4.2 Program Budget 2028-2031'!$D:$D,$B22,'4.2 Program Budget 2028-2031'!$F:$F,README!$M$9)</f>
        <v>0</v>
      </c>
      <c r="AM22" s="296">
        <f>SUMIFS('4.2 Program Budget 2028-2031'!AE:AE,'4.2 Program Budget 2028-2031'!$D:$D,$B22,'4.2 Program Budget 2028-2031'!$F:$F,README!$M$9)</f>
        <v>0</v>
      </c>
      <c r="AN22" s="937">
        <f>SUMIFS('4.2 Program Budget 2028-2031'!AF:AF,'4.2 Program Budget 2028-2031'!$D:$D,$B22,'4.2 Program Budget 2028-2031'!$F:$F,README!$M$9)</f>
        <v>0</v>
      </c>
      <c r="AO22" s="937">
        <f>SUMIFS('4.2 Program Budget 2028-2031'!AG:AG,'4.2 Program Budget 2028-2031'!$D:$D,$B22,'4.2 Program Budget 2028-2031'!$F:$F,README!$M$9)</f>
        <v>0</v>
      </c>
      <c r="AP22" s="937">
        <f>SUMIFS('4.2 Program Budget 2028-2031'!AH:AH,'4.2 Program Budget 2028-2031'!$D:$D,$B22,'4.2 Program Budget 2028-2031'!$F:$F,README!$M$9)</f>
        <v>0</v>
      </c>
      <c r="AQ22" s="937">
        <f>SUMIFS('4.2 Program Budget 2028-2031'!AI:AI,'4.2 Program Budget 2028-2031'!$D:$D,$B22,'4.2 Program Budget 2028-2031'!$F:$F,README!$M$9)</f>
        <v>0</v>
      </c>
      <c r="AR22" s="937">
        <f>SUMIFS('4.2 Program Budget 2028-2031'!AJ:AJ,'4.2 Program Budget 2028-2031'!$D:$D,$B22,'4.2 Program Budget 2028-2031'!$F:$F,README!$M$9)</f>
        <v>0</v>
      </c>
      <c r="AS22" s="296">
        <f>SUMIFS('4.2 Program Budget 2028-2031'!AP:AP,'4.2 Program Budget 2028-2031'!$D:$D,$B22,'4.2 Program Budget 2028-2031'!$F:$F,README!$M$9)</f>
        <v>0</v>
      </c>
      <c r="AT22" s="937">
        <f>SUMIFS('4.2 Program Budget 2028-2031'!AQ:AQ,'4.2 Program Budget 2028-2031'!$D:$D,$B22,'4.2 Program Budget 2028-2031'!$F:$F,README!$M$9)</f>
        <v>0</v>
      </c>
      <c r="AU22" s="937">
        <f>SUMIFS('4.2 Program Budget 2028-2031'!AR:AR,'4.2 Program Budget 2028-2031'!$D:$D,$B22,'4.2 Program Budget 2028-2031'!$F:$F,README!$M$9)</f>
        <v>0</v>
      </c>
      <c r="AV22" s="937">
        <f>SUMIFS('4.2 Program Budget 2028-2031'!AS:AS,'4.2 Program Budget 2028-2031'!$D:$D,$B22,'4.2 Program Budget 2028-2031'!$F:$F,README!$M$9)</f>
        <v>0</v>
      </c>
      <c r="AW22" s="937">
        <f>SUMIFS('4.2 Program Budget 2028-2031'!AT:AT,'4.2 Program Budget 2028-2031'!$D:$D,$B22,'4.2 Program Budget 2028-2031'!$F:$F,README!$M$9)</f>
        <v>0</v>
      </c>
      <c r="AX22" s="937">
        <f>SUMIFS('4.2 Program Budget 2028-2031'!AU:AU,'4.2 Program Budget 2028-2031'!$D:$D,$B22,'4.2 Program Budget 2028-2031'!$F:$F,README!$M$9)</f>
        <v>0</v>
      </c>
      <c r="AZ22" s="222" t="s">
        <v>482</v>
      </c>
      <c r="BB22" s="223"/>
      <c r="BC22" s="224"/>
      <c r="BD22" s="224"/>
      <c r="BE22" s="224"/>
    </row>
    <row r="23" spans="1:57" ht="16.8" thickTop="1" thickBot="1">
      <c r="B23" s="221" t="s">
        <v>25</v>
      </c>
      <c r="C23" s="297">
        <f>SUMIFS('4.1 Program Budget - 2024-2027'!S:S,'4.1 Program Budget - 2024-2027'!$G:$G,$B23,'4.1 Program Budget - 2024-2027'!$H:$H,README!$M$9)</f>
        <v>4500</v>
      </c>
      <c r="D23" s="295">
        <f>SUMIFS('4.1 Program Budget - 2024-2027'!W:W,'4.1 Program Budget - 2024-2027'!$G:$G,$B23,'4.1 Program Budget - 2024-2027'!$H:$H,README!$M$9)</f>
        <v>251</v>
      </c>
      <c r="E23" s="295">
        <f>SUMIFS('4.1 Program Budget - 2024-2027'!X:X,'4.1 Program Budget - 2024-2027'!$G:$G,$B23,'4.1 Program Budget - 2024-2027'!$H:$H,README!$M$9)</f>
        <v>25000</v>
      </c>
      <c r="F23" s="295">
        <f>SUMIFS('4.1 Program Budget - 2024-2027'!Y:Y,'4.1 Program Budget - 2024-2027'!$G:$G,$B23,'4.1 Program Budget - 2024-2027'!$H:$H,README!$M$9)</f>
        <v>222</v>
      </c>
      <c r="G23" s="295">
        <f>SUMIFS('4.1 Program Budget - 2024-2027'!Z:Z,'4.1 Program Budget - 2024-2027'!$G:$G,$B23,'4.1 Program Budget - 2024-2027'!$H:$H,README!$M$9)</f>
        <v>0</v>
      </c>
      <c r="H23" s="295">
        <f>SUMIFS('4.1 Program Budget - 2024-2027'!AA:AA,'4.1 Program Budget - 2024-2027'!$G:$G,$B23,'4.1 Program Budget - 2024-2027'!$H:$H,README!$M$9)</f>
        <v>0</v>
      </c>
      <c r="I23" s="297">
        <f>SUMIFS('4.1 Program Budget - 2024-2027'!AK:AK,'4.1 Program Budget - 2024-2027'!$G:$G,$B23,'4.1 Program Budget - 2024-2027'!$H:$H,README!$M$9)</f>
        <v>4502</v>
      </c>
      <c r="J23" s="937">
        <f>SUMIFS('4.1 Program Budget - 2024-2027'!AO:AO,'4.1 Program Budget - 2024-2027'!$G:$G,$B23,'4.1 Program Budget - 2024-2027'!$H:$H,README!$M$9)</f>
        <v>253</v>
      </c>
      <c r="K23" s="937">
        <f>SUMIFS('4.1 Program Budget - 2024-2027'!AP:AP,'4.1 Program Budget - 2024-2027'!$G:$G,$B23,'4.1 Program Budget - 2024-2027'!$H:$H,README!$M$9)</f>
        <v>37000</v>
      </c>
      <c r="L23" s="937">
        <f>SUMIFS('4.1 Program Budget - 2024-2027'!AQ:AQ,'4.1 Program Budget - 2024-2027'!$G:$G,$B23,'4.1 Program Budget - 2024-2027'!$H:$H,README!$M$9)</f>
        <v>333</v>
      </c>
      <c r="M23" s="295">
        <f>SUMIFS('4.1 Program Budget - 2024-2027'!AR:AR,'4.1 Program Budget - 2024-2027'!$G:$G,$B23,'4.1 Program Budget - 2024-2027'!$H:$H,README!$M$9)</f>
        <v>0</v>
      </c>
      <c r="N23" s="295">
        <f>SUMIFS('4.1 Program Budget - 2024-2027'!AS:AS,'4.1 Program Budget - 2024-2027'!$G:$G,$B23,'4.1 Program Budget - 2024-2027'!$H:$H,README!$M$9)</f>
        <v>0</v>
      </c>
      <c r="O23" s="297">
        <f>SUMIFS('4.1 Program Budget - 2024-2027'!BC:BC,'4.1 Program Budget - 2024-2027'!$G:$G,$B23,'4.1 Program Budget - 2024-2027'!$H:$H,README!$M$9)</f>
        <v>4502</v>
      </c>
      <c r="P23" s="937">
        <f>SUMIFS('4.1 Program Budget - 2024-2027'!BG:BG,'4.1 Program Budget - 2024-2027'!$G:$G,$B23,'4.1 Program Budget - 2024-2027'!$H:$H,README!$M$9)</f>
        <v>253</v>
      </c>
      <c r="Q23" s="937">
        <f>SUMIFS('4.1 Program Budget - 2024-2027'!BH:BH,'4.1 Program Budget - 2024-2027'!$G:$G,$B23,'4.1 Program Budget - 2024-2027'!$H:$H,README!$M$9)</f>
        <v>37000</v>
      </c>
      <c r="R23" s="937">
        <f>SUMIFS('4.1 Program Budget - 2024-2027'!BI:BI,'4.1 Program Budget - 2024-2027'!$G:$G,$B23,'4.1 Program Budget - 2024-2027'!$H:$H,README!$M$9)</f>
        <v>333</v>
      </c>
      <c r="S23" s="295">
        <f>SUMIFS('4.1 Program Budget - 2024-2027'!BJ:BJ,'4.1 Program Budget - 2024-2027'!$G:$G,$B23,'4.1 Program Budget - 2024-2027'!$H:$H,README!$M$9)</f>
        <v>0</v>
      </c>
      <c r="T23" s="295">
        <f>SUMIFS('4.1 Program Budget - 2024-2027'!BK:BK,'4.1 Program Budget - 2024-2027'!$G:$G,$B23,'4.1 Program Budget - 2024-2027'!$H:$H,README!$M$9)</f>
        <v>0</v>
      </c>
      <c r="U23" s="297">
        <f>SUMIFS('4.1 Program Budget - 2024-2027'!BU:BU,'4.1 Program Budget - 2024-2027'!$G:$G,$B23,'4.1 Program Budget - 2024-2027'!$H:$H,README!$M$9)</f>
        <v>4502</v>
      </c>
      <c r="V23" s="937">
        <f>SUMIFS('4.1 Program Budget - 2024-2027'!BY:BY,'4.1 Program Budget - 2024-2027'!$G:$G,$B23,'4.1 Program Budget - 2024-2027'!$H:$H,README!$M$9)</f>
        <v>253</v>
      </c>
      <c r="W23" s="937">
        <f>SUMIFS('4.1 Program Budget - 2024-2027'!BZ:BZ,'4.1 Program Budget - 2024-2027'!$G:$G,$B23,'4.1 Program Budget - 2024-2027'!$H:$H,README!$M$9)</f>
        <v>37000</v>
      </c>
      <c r="X23" s="937">
        <f>SUMIFS('4.1 Program Budget - 2024-2027'!CA:CA,'4.1 Program Budget - 2024-2027'!$G:$G,$B23,'4.1 Program Budget - 2024-2027'!$H:$H,README!$M$9)</f>
        <v>333</v>
      </c>
      <c r="Y23" s="295">
        <f>SUMIFS('4.1 Program Budget - 2024-2027'!CB:CB,'4.1 Program Budget - 2024-2027'!$G:$G,$B23,'4.1 Program Budget - 2024-2027'!$H:$H,README!$M$9)</f>
        <v>0</v>
      </c>
      <c r="Z23" s="295">
        <f>SUMIFS('4.1 Program Budget - 2024-2027'!CC:CC,'4.1 Program Budget - 2024-2027'!$G:$G,$B23,'4.1 Program Budget - 2024-2027'!$H:$H,README!$M$9)</f>
        <v>0</v>
      </c>
      <c r="AA23" s="296">
        <f>SUMIFS('4.2 Program Budget 2028-2031'!I:I,'4.2 Program Budget 2028-2031'!D:D,B23,'4.2 Program Budget 2028-2031'!F:F,README!$M$9)</f>
        <v>0</v>
      </c>
      <c r="AB23" s="937">
        <f>SUMIFS('4.2 Program Budget 2028-2031'!J:J,'4.2 Program Budget 2028-2031'!$D:$D,$B23,'4.2 Program Budget 2028-2031'!$F:$F,README!$M$9)</f>
        <v>0</v>
      </c>
      <c r="AC23" s="937">
        <f>SUMIFS('4.2 Program Budget 2028-2031'!K:K,'4.2 Program Budget 2028-2031'!$D:$D,$B23,'4.2 Program Budget 2028-2031'!$F:$F,README!$M$9)</f>
        <v>0</v>
      </c>
      <c r="AD23" s="937">
        <f>SUMIFS('4.2 Program Budget 2028-2031'!L:L,'4.2 Program Budget 2028-2031'!$D:$D,$B23,'4.2 Program Budget 2028-2031'!$F:$F,README!$M$9)</f>
        <v>0</v>
      </c>
      <c r="AE23" s="937">
        <f>SUMIFS('4.2 Program Budget 2028-2031'!M:M,'4.2 Program Budget 2028-2031'!$D:$D,$B23,'4.2 Program Budget 2028-2031'!$F:$F,README!$M$9)</f>
        <v>0</v>
      </c>
      <c r="AF23" s="937">
        <f>SUMIFS('4.2 Program Budget 2028-2031'!N:N,'4.2 Program Budget 2028-2031'!$D:$D,$B23,'4.2 Program Budget 2028-2031'!$F:$F,README!$M$9)</f>
        <v>0</v>
      </c>
      <c r="AG23" s="296">
        <f>SUMIFS('4.2 Program Budget 2028-2031'!T:T,'4.2 Program Budget 2028-2031'!$D:$D,$B23,'4.2 Program Budget 2028-2031'!$F:$F,README!$M$9)</f>
        <v>0</v>
      </c>
      <c r="AH23" s="937">
        <f>SUMIFS('4.2 Program Budget 2028-2031'!U:U,'4.2 Program Budget 2028-2031'!$D:$D,$B23,'4.2 Program Budget 2028-2031'!$F:$F,README!$M$9)</f>
        <v>0</v>
      </c>
      <c r="AI23" s="937">
        <f>SUMIFS('4.2 Program Budget 2028-2031'!V:V,'4.2 Program Budget 2028-2031'!$D:$D,$B23,'4.2 Program Budget 2028-2031'!$F:$F,README!$M$9)</f>
        <v>0</v>
      </c>
      <c r="AJ23" s="937">
        <f>SUMIFS('4.2 Program Budget 2028-2031'!W:W,'4.2 Program Budget 2028-2031'!$D:$D,$B23,'4.2 Program Budget 2028-2031'!$F:$F,README!$M$9)</f>
        <v>0</v>
      </c>
      <c r="AK23" s="937">
        <f>SUMIFS('4.2 Program Budget 2028-2031'!X:X,'4.2 Program Budget 2028-2031'!$D:$D,$B23,'4.2 Program Budget 2028-2031'!$F:$F,README!$M$9)</f>
        <v>0</v>
      </c>
      <c r="AL23" s="937">
        <f>SUMIFS('4.2 Program Budget 2028-2031'!Y:Y,'4.2 Program Budget 2028-2031'!$D:$D,$B23,'4.2 Program Budget 2028-2031'!$F:$F,README!$M$9)</f>
        <v>0</v>
      </c>
      <c r="AM23" s="296">
        <f>SUMIFS('4.2 Program Budget 2028-2031'!AE:AE,'4.2 Program Budget 2028-2031'!$D:$D,$B23,'4.2 Program Budget 2028-2031'!$F:$F,README!$M$9)</f>
        <v>0</v>
      </c>
      <c r="AN23" s="937">
        <f>SUMIFS('4.2 Program Budget 2028-2031'!AF:AF,'4.2 Program Budget 2028-2031'!$D:$D,$B23,'4.2 Program Budget 2028-2031'!$F:$F,README!$M$9)</f>
        <v>0</v>
      </c>
      <c r="AO23" s="937">
        <f>SUMIFS('4.2 Program Budget 2028-2031'!AG:AG,'4.2 Program Budget 2028-2031'!$D:$D,$B23,'4.2 Program Budget 2028-2031'!$F:$F,README!$M$9)</f>
        <v>0</v>
      </c>
      <c r="AP23" s="937">
        <f>SUMIFS('4.2 Program Budget 2028-2031'!AH:AH,'4.2 Program Budget 2028-2031'!$D:$D,$B23,'4.2 Program Budget 2028-2031'!$F:$F,README!$M$9)</f>
        <v>0</v>
      </c>
      <c r="AQ23" s="937">
        <f>SUMIFS('4.2 Program Budget 2028-2031'!AI:AI,'4.2 Program Budget 2028-2031'!$D:$D,$B23,'4.2 Program Budget 2028-2031'!$F:$F,README!$M$9)</f>
        <v>0</v>
      </c>
      <c r="AR23" s="937">
        <f>SUMIFS('4.2 Program Budget 2028-2031'!AJ:AJ,'4.2 Program Budget 2028-2031'!$D:$D,$B23,'4.2 Program Budget 2028-2031'!$F:$F,README!$M$9)</f>
        <v>0</v>
      </c>
      <c r="AS23" s="296">
        <f>SUMIFS('4.2 Program Budget 2028-2031'!AP:AP,'4.2 Program Budget 2028-2031'!$D:$D,$B23,'4.2 Program Budget 2028-2031'!$F:$F,README!$M$9)</f>
        <v>0</v>
      </c>
      <c r="AT23" s="937">
        <f>SUMIFS('4.2 Program Budget 2028-2031'!AQ:AQ,'4.2 Program Budget 2028-2031'!$D:$D,$B23,'4.2 Program Budget 2028-2031'!$F:$F,README!$M$9)</f>
        <v>0</v>
      </c>
      <c r="AU23" s="937">
        <f>SUMIFS('4.2 Program Budget 2028-2031'!AR:AR,'4.2 Program Budget 2028-2031'!$D:$D,$B23,'4.2 Program Budget 2028-2031'!$F:$F,README!$M$9)</f>
        <v>0</v>
      </c>
      <c r="AV23" s="937">
        <f>SUMIFS('4.2 Program Budget 2028-2031'!AS:AS,'4.2 Program Budget 2028-2031'!$D:$D,$B23,'4.2 Program Budget 2028-2031'!$F:$F,README!$M$9)</f>
        <v>0</v>
      </c>
      <c r="AW23" s="937">
        <f>SUMIFS('4.2 Program Budget 2028-2031'!AT:AT,'4.2 Program Budget 2028-2031'!$D:$D,$B23,'4.2 Program Budget 2028-2031'!$F:$F,README!$M$9)</f>
        <v>0</v>
      </c>
      <c r="AX23" s="937">
        <f>SUMIFS('4.2 Program Budget 2028-2031'!AU:AU,'4.2 Program Budget 2028-2031'!$D:$D,$B23,'4.2 Program Budget 2028-2031'!$F:$F,README!$M$9)</f>
        <v>0</v>
      </c>
      <c r="AZ23" s="222"/>
      <c r="BB23" s="223"/>
      <c r="BC23" s="224"/>
      <c r="BD23" s="224"/>
      <c r="BE23" s="224"/>
    </row>
    <row r="24" spans="1:57" ht="16.8" thickTop="1" thickBot="1">
      <c r="B24" s="221" t="s">
        <v>27</v>
      </c>
      <c r="C24" s="297">
        <f>SUMIFS('4.1 Program Budget - 2024-2027'!S:S,'4.1 Program Budget - 2024-2027'!$G:$G,$B24,'4.1 Program Budget - 2024-2027'!$H:$H,README!$M$9)</f>
        <v>0</v>
      </c>
      <c r="D24" s="295">
        <f>SUMIFS('4.1 Program Budget - 2024-2027'!W:W,'4.1 Program Budget - 2024-2027'!$G:$G,$B24,'4.1 Program Budget - 2024-2027'!$H:$H,README!$M$9)</f>
        <v>0</v>
      </c>
      <c r="E24" s="295">
        <f>SUMIFS('4.1 Program Budget - 2024-2027'!X:X,'4.1 Program Budget - 2024-2027'!$G:$G,$B24,'4.1 Program Budget - 2024-2027'!$H:$H,README!$M$9)</f>
        <v>0</v>
      </c>
      <c r="F24" s="295">
        <f>SUMIFS('4.1 Program Budget - 2024-2027'!Y:Y,'4.1 Program Budget - 2024-2027'!$G:$G,$B24,'4.1 Program Budget - 2024-2027'!$H:$H,README!$M$9)</f>
        <v>0</v>
      </c>
      <c r="G24" s="295">
        <f>SUMIFS('4.1 Program Budget - 2024-2027'!Z:Z,'4.1 Program Budget - 2024-2027'!$G:$G,$B24,'4.1 Program Budget - 2024-2027'!$H:$H,README!$M$9)</f>
        <v>0</v>
      </c>
      <c r="H24" s="295">
        <f>SUMIFS('4.1 Program Budget - 2024-2027'!AA:AA,'4.1 Program Budget - 2024-2027'!$G:$G,$B24,'4.1 Program Budget - 2024-2027'!$H:$H,README!$M$9)</f>
        <v>0</v>
      </c>
      <c r="I24" s="297">
        <f>SUMIFS('4.1 Program Budget - 2024-2027'!AK:AK,'4.1 Program Budget - 2024-2027'!$G:$G,$B24,'4.1 Program Budget - 2024-2027'!$H:$H,README!$M$9)</f>
        <v>0</v>
      </c>
      <c r="J24" s="937">
        <f>SUMIFS('4.1 Program Budget - 2024-2027'!AO:AO,'4.1 Program Budget - 2024-2027'!$G:$G,$B24,'4.1 Program Budget - 2024-2027'!$H:$H,README!$M$9)</f>
        <v>0</v>
      </c>
      <c r="K24" s="937">
        <f>SUMIFS('4.1 Program Budget - 2024-2027'!AP:AP,'4.1 Program Budget - 2024-2027'!$G:$G,$B24,'4.1 Program Budget - 2024-2027'!$H:$H,README!$M$9)</f>
        <v>0</v>
      </c>
      <c r="L24" s="937">
        <f>SUMIFS('4.1 Program Budget - 2024-2027'!AQ:AQ,'4.1 Program Budget - 2024-2027'!$G:$G,$B24,'4.1 Program Budget - 2024-2027'!$H:$H,README!$M$9)</f>
        <v>0</v>
      </c>
      <c r="M24" s="295">
        <f>SUMIFS('4.1 Program Budget - 2024-2027'!AR:AR,'4.1 Program Budget - 2024-2027'!$G:$G,$B24,'4.1 Program Budget - 2024-2027'!$H:$H,README!$M$9)</f>
        <v>0</v>
      </c>
      <c r="N24" s="295">
        <f>SUMIFS('4.1 Program Budget - 2024-2027'!AS:AS,'4.1 Program Budget - 2024-2027'!$G:$G,$B24,'4.1 Program Budget - 2024-2027'!$H:$H,README!$M$9)</f>
        <v>0</v>
      </c>
      <c r="O24" s="297">
        <f>SUMIFS('4.1 Program Budget - 2024-2027'!BC:BC,'4.1 Program Budget - 2024-2027'!$G:$G,$B24,'4.1 Program Budget - 2024-2027'!$H:$H,README!$M$9)</f>
        <v>0</v>
      </c>
      <c r="P24" s="937">
        <f>SUMIFS('4.1 Program Budget - 2024-2027'!BG:BG,'4.1 Program Budget - 2024-2027'!$G:$G,$B24,'4.1 Program Budget - 2024-2027'!$H:$H,README!$M$9)</f>
        <v>0</v>
      </c>
      <c r="Q24" s="937">
        <f>SUMIFS('4.1 Program Budget - 2024-2027'!BH:BH,'4.1 Program Budget - 2024-2027'!$G:$G,$B24,'4.1 Program Budget - 2024-2027'!$H:$H,README!$M$9)</f>
        <v>0</v>
      </c>
      <c r="R24" s="937">
        <f>SUMIFS('4.1 Program Budget - 2024-2027'!BI:BI,'4.1 Program Budget - 2024-2027'!$G:$G,$B24,'4.1 Program Budget - 2024-2027'!$H:$H,README!$M$9)</f>
        <v>0</v>
      </c>
      <c r="S24" s="295">
        <f>SUMIFS('4.1 Program Budget - 2024-2027'!BJ:BJ,'4.1 Program Budget - 2024-2027'!$G:$G,$B24,'4.1 Program Budget - 2024-2027'!$H:$H,README!$M$9)</f>
        <v>0</v>
      </c>
      <c r="T24" s="295">
        <f>SUMIFS('4.1 Program Budget - 2024-2027'!BK:BK,'4.1 Program Budget - 2024-2027'!$G:$G,$B24,'4.1 Program Budget - 2024-2027'!$H:$H,README!$M$9)</f>
        <v>0</v>
      </c>
      <c r="U24" s="297">
        <f>SUMIFS('4.1 Program Budget - 2024-2027'!BU:BU,'4.1 Program Budget - 2024-2027'!$G:$G,$B24,'4.1 Program Budget - 2024-2027'!$H:$H,README!$M$9)</f>
        <v>0</v>
      </c>
      <c r="V24" s="937">
        <f>SUMIFS('4.1 Program Budget - 2024-2027'!BY:BY,'4.1 Program Budget - 2024-2027'!$G:$G,$B24,'4.1 Program Budget - 2024-2027'!$H:$H,README!$M$9)</f>
        <v>0</v>
      </c>
      <c r="W24" s="937">
        <f>SUMIFS('4.1 Program Budget - 2024-2027'!BZ:BZ,'4.1 Program Budget - 2024-2027'!$G:$G,$B24,'4.1 Program Budget - 2024-2027'!$H:$H,README!$M$9)</f>
        <v>0</v>
      </c>
      <c r="X24" s="937">
        <f>SUMIFS('4.1 Program Budget - 2024-2027'!CA:CA,'4.1 Program Budget - 2024-2027'!$G:$G,$B24,'4.1 Program Budget - 2024-2027'!$H:$H,README!$M$9)</f>
        <v>0</v>
      </c>
      <c r="Y24" s="295">
        <f>SUMIFS('4.1 Program Budget - 2024-2027'!CB:CB,'4.1 Program Budget - 2024-2027'!$G:$G,$B24,'4.1 Program Budget - 2024-2027'!$H:$H,README!$M$9)</f>
        <v>0</v>
      </c>
      <c r="Z24" s="295">
        <f>SUMIFS('4.1 Program Budget - 2024-2027'!CC:CC,'4.1 Program Budget - 2024-2027'!$G:$G,$B24,'4.1 Program Budget - 2024-2027'!$H:$H,README!$M$9)</f>
        <v>0</v>
      </c>
      <c r="AA24" s="296">
        <f>SUMIFS('4.2 Program Budget 2028-2031'!I:I,'4.2 Program Budget 2028-2031'!D:D,B24,'4.2 Program Budget 2028-2031'!F:F,README!$M$9)</f>
        <v>0</v>
      </c>
      <c r="AB24" s="937">
        <f>SUMIFS('4.2 Program Budget 2028-2031'!J:J,'4.2 Program Budget 2028-2031'!$D:$D,$B24,'4.2 Program Budget 2028-2031'!$F:$F,README!$M$9)</f>
        <v>0</v>
      </c>
      <c r="AC24" s="937">
        <f>SUMIFS('4.2 Program Budget 2028-2031'!K:K,'4.2 Program Budget 2028-2031'!$D:$D,$B24,'4.2 Program Budget 2028-2031'!$F:$F,README!$M$9)</f>
        <v>0</v>
      </c>
      <c r="AD24" s="937">
        <f>SUMIFS('4.2 Program Budget 2028-2031'!L:L,'4.2 Program Budget 2028-2031'!$D:$D,$B24,'4.2 Program Budget 2028-2031'!$F:$F,README!$M$9)</f>
        <v>0</v>
      </c>
      <c r="AE24" s="937">
        <f>SUMIFS('4.2 Program Budget 2028-2031'!M:M,'4.2 Program Budget 2028-2031'!$D:$D,$B24,'4.2 Program Budget 2028-2031'!$F:$F,README!$M$9)</f>
        <v>0</v>
      </c>
      <c r="AF24" s="937">
        <f>SUMIFS('4.2 Program Budget 2028-2031'!N:N,'4.2 Program Budget 2028-2031'!$D:$D,$B24,'4.2 Program Budget 2028-2031'!$F:$F,README!$M$9)</f>
        <v>0</v>
      </c>
      <c r="AG24" s="296">
        <f>SUMIFS('4.2 Program Budget 2028-2031'!T:T,'4.2 Program Budget 2028-2031'!$D:$D,$B24,'4.2 Program Budget 2028-2031'!$F:$F,README!$M$9)</f>
        <v>0</v>
      </c>
      <c r="AH24" s="937">
        <f>SUMIFS('4.2 Program Budget 2028-2031'!U:U,'4.2 Program Budget 2028-2031'!$D:$D,$B24,'4.2 Program Budget 2028-2031'!$F:$F,README!$M$9)</f>
        <v>0</v>
      </c>
      <c r="AI24" s="937">
        <f>SUMIFS('4.2 Program Budget 2028-2031'!V:V,'4.2 Program Budget 2028-2031'!$D:$D,$B24,'4.2 Program Budget 2028-2031'!$F:$F,README!$M$9)</f>
        <v>0</v>
      </c>
      <c r="AJ24" s="937">
        <f>SUMIFS('4.2 Program Budget 2028-2031'!W:W,'4.2 Program Budget 2028-2031'!$D:$D,$B24,'4.2 Program Budget 2028-2031'!$F:$F,README!$M$9)</f>
        <v>0</v>
      </c>
      <c r="AK24" s="937">
        <f>SUMIFS('4.2 Program Budget 2028-2031'!X:X,'4.2 Program Budget 2028-2031'!$D:$D,$B24,'4.2 Program Budget 2028-2031'!$F:$F,README!$M$9)</f>
        <v>0</v>
      </c>
      <c r="AL24" s="937">
        <f>SUMIFS('4.2 Program Budget 2028-2031'!Y:Y,'4.2 Program Budget 2028-2031'!$D:$D,$B24,'4.2 Program Budget 2028-2031'!$F:$F,README!$M$9)</f>
        <v>0</v>
      </c>
      <c r="AM24" s="296">
        <f>SUMIFS('4.2 Program Budget 2028-2031'!AE:AE,'4.2 Program Budget 2028-2031'!$D:$D,$B24,'4.2 Program Budget 2028-2031'!$F:$F,README!$M$9)</f>
        <v>0</v>
      </c>
      <c r="AN24" s="937">
        <f>SUMIFS('4.2 Program Budget 2028-2031'!AF:AF,'4.2 Program Budget 2028-2031'!$D:$D,$B24,'4.2 Program Budget 2028-2031'!$F:$F,README!$M$9)</f>
        <v>0</v>
      </c>
      <c r="AO24" s="937">
        <f>SUMIFS('4.2 Program Budget 2028-2031'!AG:AG,'4.2 Program Budget 2028-2031'!$D:$D,$B24,'4.2 Program Budget 2028-2031'!$F:$F,README!$M$9)</f>
        <v>0</v>
      </c>
      <c r="AP24" s="937">
        <f>SUMIFS('4.2 Program Budget 2028-2031'!AH:AH,'4.2 Program Budget 2028-2031'!$D:$D,$B24,'4.2 Program Budget 2028-2031'!$F:$F,README!$M$9)</f>
        <v>0</v>
      </c>
      <c r="AQ24" s="937">
        <f>SUMIFS('4.2 Program Budget 2028-2031'!AI:AI,'4.2 Program Budget 2028-2031'!$D:$D,$B24,'4.2 Program Budget 2028-2031'!$F:$F,README!$M$9)</f>
        <v>0</v>
      </c>
      <c r="AR24" s="937">
        <f>SUMIFS('4.2 Program Budget 2028-2031'!AJ:AJ,'4.2 Program Budget 2028-2031'!$D:$D,$B24,'4.2 Program Budget 2028-2031'!$F:$F,README!$M$9)</f>
        <v>0</v>
      </c>
      <c r="AS24" s="296">
        <f>SUMIFS('4.2 Program Budget 2028-2031'!AP:AP,'4.2 Program Budget 2028-2031'!$D:$D,$B24,'4.2 Program Budget 2028-2031'!$F:$F,README!$M$9)</f>
        <v>0</v>
      </c>
      <c r="AT24" s="937">
        <f>SUMIFS('4.2 Program Budget 2028-2031'!AQ:AQ,'4.2 Program Budget 2028-2031'!$D:$D,$B24,'4.2 Program Budget 2028-2031'!$F:$F,README!$M$9)</f>
        <v>0</v>
      </c>
      <c r="AU24" s="937">
        <f>SUMIFS('4.2 Program Budget 2028-2031'!AR:AR,'4.2 Program Budget 2028-2031'!$D:$D,$B24,'4.2 Program Budget 2028-2031'!$F:$F,README!$M$9)</f>
        <v>0</v>
      </c>
      <c r="AV24" s="937">
        <f>SUMIFS('4.2 Program Budget 2028-2031'!AS:AS,'4.2 Program Budget 2028-2031'!$D:$D,$B24,'4.2 Program Budget 2028-2031'!$F:$F,README!$M$9)</f>
        <v>0</v>
      </c>
      <c r="AW24" s="937">
        <f>SUMIFS('4.2 Program Budget 2028-2031'!AT:AT,'4.2 Program Budget 2028-2031'!$D:$D,$B24,'4.2 Program Budget 2028-2031'!$F:$F,README!$M$9)</f>
        <v>0</v>
      </c>
      <c r="AX24" s="937">
        <f>SUMIFS('4.2 Program Budget 2028-2031'!AU:AU,'4.2 Program Budget 2028-2031'!$D:$D,$B24,'4.2 Program Budget 2028-2031'!$F:$F,README!$M$9)</f>
        <v>0</v>
      </c>
      <c r="AZ24" s="222"/>
      <c r="BB24" s="223"/>
      <c r="BC24" s="224"/>
      <c r="BD24" s="224"/>
      <c r="BE24" s="224"/>
    </row>
    <row r="25" spans="1:57" ht="16.8" thickTop="1" thickBot="1">
      <c r="B25" s="221" t="s">
        <v>29</v>
      </c>
      <c r="C25" s="297">
        <f>SUMIFS('4.1 Program Budget - 2024-2027'!S:S,'4.1 Program Budget - 2024-2027'!$G:$G,$B25,'4.1 Program Budget - 2024-2027'!$H:$H,README!$M$9)</f>
        <v>0</v>
      </c>
      <c r="D25" s="295">
        <f>SUMIFS('4.1 Program Budget - 2024-2027'!W:W,'4.1 Program Budget - 2024-2027'!$G:$G,$B25,'4.1 Program Budget - 2024-2027'!$H:$H,README!$M$9)</f>
        <v>0</v>
      </c>
      <c r="E25" s="295">
        <f>SUMIFS('4.1 Program Budget - 2024-2027'!X:X,'4.1 Program Budget - 2024-2027'!$G:$G,$B25,'4.1 Program Budget - 2024-2027'!$H:$H,README!$M$9)</f>
        <v>0</v>
      </c>
      <c r="F25" s="295">
        <f>SUMIFS('4.1 Program Budget - 2024-2027'!Y:Y,'4.1 Program Budget - 2024-2027'!$G:$G,$B25,'4.1 Program Budget - 2024-2027'!$H:$H,README!$M$9)</f>
        <v>0</v>
      </c>
      <c r="G25" s="295">
        <f>SUMIFS('4.1 Program Budget - 2024-2027'!Z:Z,'4.1 Program Budget - 2024-2027'!$G:$G,$B25,'4.1 Program Budget - 2024-2027'!$H:$H,README!$M$9)</f>
        <v>0</v>
      </c>
      <c r="H25" s="295">
        <f>SUMIFS('4.1 Program Budget - 2024-2027'!AA:AA,'4.1 Program Budget - 2024-2027'!$G:$G,$B25,'4.1 Program Budget - 2024-2027'!$H:$H,README!$M$9)</f>
        <v>0</v>
      </c>
      <c r="I25" s="297">
        <f>SUMIFS('4.1 Program Budget - 2024-2027'!AK:AK,'4.1 Program Budget - 2024-2027'!$G:$G,$B25,'4.1 Program Budget - 2024-2027'!$H:$H,README!$M$9)</f>
        <v>0</v>
      </c>
      <c r="J25" s="937">
        <f>SUMIFS('4.1 Program Budget - 2024-2027'!AO:AO,'4.1 Program Budget - 2024-2027'!$G:$G,$B25,'4.1 Program Budget - 2024-2027'!$H:$H,README!$M$9)</f>
        <v>0</v>
      </c>
      <c r="K25" s="937">
        <f>SUMIFS('4.1 Program Budget - 2024-2027'!AP:AP,'4.1 Program Budget - 2024-2027'!$G:$G,$B25,'4.1 Program Budget - 2024-2027'!$H:$H,README!$M$9)</f>
        <v>0</v>
      </c>
      <c r="L25" s="937">
        <f>SUMIFS('4.1 Program Budget - 2024-2027'!AQ:AQ,'4.1 Program Budget - 2024-2027'!$G:$G,$B25,'4.1 Program Budget - 2024-2027'!$H:$H,README!$M$9)</f>
        <v>0</v>
      </c>
      <c r="M25" s="295">
        <f>SUMIFS('4.1 Program Budget - 2024-2027'!AR:AR,'4.1 Program Budget - 2024-2027'!$G:$G,$B25,'4.1 Program Budget - 2024-2027'!$H:$H,README!$M$9)</f>
        <v>0</v>
      </c>
      <c r="N25" s="295">
        <f>SUMIFS('4.1 Program Budget - 2024-2027'!AS:AS,'4.1 Program Budget - 2024-2027'!$G:$G,$B25,'4.1 Program Budget - 2024-2027'!$H:$H,README!$M$9)</f>
        <v>0</v>
      </c>
      <c r="O25" s="297">
        <f>SUMIFS('4.1 Program Budget - 2024-2027'!BC:BC,'4.1 Program Budget - 2024-2027'!$G:$G,$B25,'4.1 Program Budget - 2024-2027'!$H:$H,README!$M$9)</f>
        <v>0</v>
      </c>
      <c r="P25" s="937">
        <f>SUMIFS('4.1 Program Budget - 2024-2027'!BG:BG,'4.1 Program Budget - 2024-2027'!$G:$G,$B25,'4.1 Program Budget - 2024-2027'!$H:$H,README!$M$9)</f>
        <v>0</v>
      </c>
      <c r="Q25" s="937">
        <f>SUMIFS('4.1 Program Budget - 2024-2027'!BH:BH,'4.1 Program Budget - 2024-2027'!$G:$G,$B25,'4.1 Program Budget - 2024-2027'!$H:$H,README!$M$9)</f>
        <v>0</v>
      </c>
      <c r="R25" s="937">
        <f>SUMIFS('4.1 Program Budget - 2024-2027'!BI:BI,'4.1 Program Budget - 2024-2027'!$G:$G,$B25,'4.1 Program Budget - 2024-2027'!$H:$H,README!$M$9)</f>
        <v>0</v>
      </c>
      <c r="S25" s="295">
        <f>SUMIFS('4.1 Program Budget - 2024-2027'!BJ:BJ,'4.1 Program Budget - 2024-2027'!$G:$G,$B25,'4.1 Program Budget - 2024-2027'!$H:$H,README!$M$9)</f>
        <v>0</v>
      </c>
      <c r="T25" s="295">
        <f>SUMIFS('4.1 Program Budget - 2024-2027'!BK:BK,'4.1 Program Budget - 2024-2027'!$G:$G,$B25,'4.1 Program Budget - 2024-2027'!$H:$H,README!$M$9)</f>
        <v>0</v>
      </c>
      <c r="U25" s="297">
        <f>SUMIFS('4.1 Program Budget - 2024-2027'!BU:BU,'4.1 Program Budget - 2024-2027'!$G:$G,$B25,'4.1 Program Budget - 2024-2027'!$H:$H,README!$M$9)</f>
        <v>0</v>
      </c>
      <c r="V25" s="937">
        <f>SUMIFS('4.1 Program Budget - 2024-2027'!BY:BY,'4.1 Program Budget - 2024-2027'!$G:$G,$B25,'4.1 Program Budget - 2024-2027'!$H:$H,README!$M$9)</f>
        <v>0</v>
      </c>
      <c r="W25" s="937">
        <f>SUMIFS('4.1 Program Budget - 2024-2027'!BZ:BZ,'4.1 Program Budget - 2024-2027'!$G:$G,$B25,'4.1 Program Budget - 2024-2027'!$H:$H,README!$M$9)</f>
        <v>0</v>
      </c>
      <c r="X25" s="937">
        <f>SUMIFS('4.1 Program Budget - 2024-2027'!CA:CA,'4.1 Program Budget - 2024-2027'!$G:$G,$B25,'4.1 Program Budget - 2024-2027'!$H:$H,README!$M$9)</f>
        <v>0</v>
      </c>
      <c r="Y25" s="295">
        <f>SUMIFS('4.1 Program Budget - 2024-2027'!CB:CB,'4.1 Program Budget - 2024-2027'!$G:$G,$B25,'4.1 Program Budget - 2024-2027'!$H:$H,README!$M$9)</f>
        <v>0</v>
      </c>
      <c r="Z25" s="295">
        <f>SUMIFS('4.1 Program Budget - 2024-2027'!CC:CC,'4.1 Program Budget - 2024-2027'!$G:$G,$B25,'4.1 Program Budget - 2024-2027'!$H:$H,README!$M$9)</f>
        <v>0</v>
      </c>
      <c r="AA25" s="296">
        <f>SUMIFS('4.2 Program Budget 2028-2031'!I:I,'4.2 Program Budget 2028-2031'!D:D,B25,'4.2 Program Budget 2028-2031'!F:F,README!$M$9)</f>
        <v>111</v>
      </c>
      <c r="AB25" s="937">
        <f>SUMIFS('4.2 Program Budget 2028-2031'!J:J,'4.2 Program Budget 2028-2031'!$D:$D,$B25,'4.2 Program Budget 2028-2031'!$F:$F,README!$M$9)</f>
        <v>0</v>
      </c>
      <c r="AC25" s="937">
        <f>SUMIFS('4.2 Program Budget 2028-2031'!K:K,'4.2 Program Budget 2028-2031'!$D:$D,$B25,'4.2 Program Budget 2028-2031'!$F:$F,README!$M$9)</f>
        <v>0</v>
      </c>
      <c r="AD25" s="937">
        <f>SUMIFS('4.2 Program Budget 2028-2031'!L:L,'4.2 Program Budget 2028-2031'!$D:$D,$B25,'4.2 Program Budget 2028-2031'!$F:$F,README!$M$9)</f>
        <v>0</v>
      </c>
      <c r="AE25" s="937">
        <f>SUMIFS('4.2 Program Budget 2028-2031'!M:M,'4.2 Program Budget 2028-2031'!$D:$D,$B25,'4.2 Program Budget 2028-2031'!$F:$F,README!$M$9)</f>
        <v>0</v>
      </c>
      <c r="AF25" s="937">
        <f>SUMIFS('4.2 Program Budget 2028-2031'!N:N,'4.2 Program Budget 2028-2031'!$D:$D,$B25,'4.2 Program Budget 2028-2031'!$F:$F,README!$M$9)</f>
        <v>0</v>
      </c>
      <c r="AG25" s="296">
        <f>SUMIFS('4.2 Program Budget 2028-2031'!T:T,'4.2 Program Budget 2028-2031'!$D:$D,$B25,'4.2 Program Budget 2028-2031'!$F:$F,README!$M$9)</f>
        <v>222</v>
      </c>
      <c r="AH25" s="937">
        <f>SUMIFS('4.2 Program Budget 2028-2031'!U:U,'4.2 Program Budget 2028-2031'!$D:$D,$B25,'4.2 Program Budget 2028-2031'!$F:$F,README!$M$9)</f>
        <v>0</v>
      </c>
      <c r="AI25" s="937">
        <f>SUMIFS('4.2 Program Budget 2028-2031'!V:V,'4.2 Program Budget 2028-2031'!$D:$D,$B25,'4.2 Program Budget 2028-2031'!$F:$F,README!$M$9)</f>
        <v>0</v>
      </c>
      <c r="AJ25" s="937">
        <f>SUMIFS('4.2 Program Budget 2028-2031'!W:W,'4.2 Program Budget 2028-2031'!$D:$D,$B25,'4.2 Program Budget 2028-2031'!$F:$F,README!$M$9)</f>
        <v>0</v>
      </c>
      <c r="AK25" s="937">
        <f>SUMIFS('4.2 Program Budget 2028-2031'!X:X,'4.2 Program Budget 2028-2031'!$D:$D,$B25,'4.2 Program Budget 2028-2031'!$F:$F,README!$M$9)</f>
        <v>0</v>
      </c>
      <c r="AL25" s="937">
        <f>SUMIFS('4.2 Program Budget 2028-2031'!Y:Y,'4.2 Program Budget 2028-2031'!$D:$D,$B25,'4.2 Program Budget 2028-2031'!$F:$F,README!$M$9)</f>
        <v>0</v>
      </c>
      <c r="AM25" s="296">
        <f>SUMIFS('4.2 Program Budget 2028-2031'!AE:AE,'4.2 Program Budget 2028-2031'!$D:$D,$B25,'4.2 Program Budget 2028-2031'!$F:$F,README!$M$9)</f>
        <v>333</v>
      </c>
      <c r="AN25" s="937">
        <f>SUMIFS('4.2 Program Budget 2028-2031'!AF:AF,'4.2 Program Budget 2028-2031'!$D:$D,$B25,'4.2 Program Budget 2028-2031'!$F:$F,README!$M$9)</f>
        <v>0</v>
      </c>
      <c r="AO25" s="937">
        <f>SUMIFS('4.2 Program Budget 2028-2031'!AG:AG,'4.2 Program Budget 2028-2031'!$D:$D,$B25,'4.2 Program Budget 2028-2031'!$F:$F,README!$M$9)</f>
        <v>0</v>
      </c>
      <c r="AP25" s="937">
        <f>SUMIFS('4.2 Program Budget 2028-2031'!AH:AH,'4.2 Program Budget 2028-2031'!$D:$D,$B25,'4.2 Program Budget 2028-2031'!$F:$F,README!$M$9)</f>
        <v>0</v>
      </c>
      <c r="AQ25" s="937">
        <f>SUMIFS('4.2 Program Budget 2028-2031'!AI:AI,'4.2 Program Budget 2028-2031'!$D:$D,$B25,'4.2 Program Budget 2028-2031'!$F:$F,README!$M$9)</f>
        <v>0</v>
      </c>
      <c r="AR25" s="937">
        <f>SUMIFS('4.2 Program Budget 2028-2031'!AJ:AJ,'4.2 Program Budget 2028-2031'!$D:$D,$B25,'4.2 Program Budget 2028-2031'!$F:$F,README!$M$9)</f>
        <v>0</v>
      </c>
      <c r="AS25" s="296">
        <f>SUMIFS('4.2 Program Budget 2028-2031'!AP:AP,'4.2 Program Budget 2028-2031'!$D:$D,$B25,'4.2 Program Budget 2028-2031'!$F:$F,README!$M$9)</f>
        <v>444</v>
      </c>
      <c r="AT25" s="937">
        <f>SUMIFS('4.2 Program Budget 2028-2031'!AQ:AQ,'4.2 Program Budget 2028-2031'!$D:$D,$B25,'4.2 Program Budget 2028-2031'!$F:$F,README!$M$9)</f>
        <v>0</v>
      </c>
      <c r="AU25" s="937">
        <f>SUMIFS('4.2 Program Budget 2028-2031'!AR:AR,'4.2 Program Budget 2028-2031'!$D:$D,$B25,'4.2 Program Budget 2028-2031'!$F:$F,README!$M$9)</f>
        <v>0</v>
      </c>
      <c r="AV25" s="937">
        <f>SUMIFS('4.2 Program Budget 2028-2031'!AS:AS,'4.2 Program Budget 2028-2031'!$D:$D,$B25,'4.2 Program Budget 2028-2031'!$F:$F,README!$M$9)</f>
        <v>0</v>
      </c>
      <c r="AW25" s="937">
        <f>SUMIFS('4.2 Program Budget 2028-2031'!AT:AT,'4.2 Program Budget 2028-2031'!$D:$D,$B25,'4.2 Program Budget 2028-2031'!$F:$F,README!$M$9)</f>
        <v>0</v>
      </c>
      <c r="AX25" s="937">
        <f>SUMIFS('4.2 Program Budget 2028-2031'!AU:AU,'4.2 Program Budget 2028-2031'!$D:$D,$B25,'4.2 Program Budget 2028-2031'!$F:$F,README!$M$9)</f>
        <v>0</v>
      </c>
      <c r="AZ25" s="222"/>
      <c r="BB25" s="223"/>
      <c r="BC25" s="224"/>
      <c r="BD25" s="224"/>
      <c r="BE25" s="224"/>
    </row>
    <row r="26" spans="1:57" ht="16.8" thickTop="1" thickBot="1">
      <c r="B26" s="221" t="s">
        <v>30</v>
      </c>
      <c r="C26" s="297">
        <f>SUMIFS('4.1 Program Budget - 2024-2027'!S:S,'4.1 Program Budget - 2024-2027'!$G:$G,$B26,'4.1 Program Budget - 2024-2027'!$H:$H,README!$M$9)</f>
        <v>0</v>
      </c>
      <c r="D26" s="295">
        <f>SUMIFS('4.1 Program Budget - 2024-2027'!W:W,'4.1 Program Budget - 2024-2027'!$G:$G,$B26,'4.1 Program Budget - 2024-2027'!$H:$H,README!$M$9)</f>
        <v>0</v>
      </c>
      <c r="E26" s="295">
        <f>SUMIFS('4.1 Program Budget - 2024-2027'!X:X,'4.1 Program Budget - 2024-2027'!$G:$G,$B26,'4.1 Program Budget - 2024-2027'!$H:$H,README!$M$9)</f>
        <v>0</v>
      </c>
      <c r="F26" s="295">
        <f>SUMIFS('4.1 Program Budget - 2024-2027'!Y:Y,'4.1 Program Budget - 2024-2027'!$G:$G,$B26,'4.1 Program Budget - 2024-2027'!$H:$H,README!$M$9)</f>
        <v>0</v>
      </c>
      <c r="G26" s="295">
        <f>SUMIFS('4.1 Program Budget - 2024-2027'!Z:Z,'4.1 Program Budget - 2024-2027'!$G:$G,$B26,'4.1 Program Budget - 2024-2027'!$H:$H,README!$M$9)</f>
        <v>0</v>
      </c>
      <c r="H26" s="295">
        <f>SUMIFS('4.1 Program Budget - 2024-2027'!AA:AA,'4.1 Program Budget - 2024-2027'!$G:$G,$B26,'4.1 Program Budget - 2024-2027'!$H:$H,README!$M$9)</f>
        <v>0</v>
      </c>
      <c r="I26" s="297">
        <f>SUMIFS('4.1 Program Budget - 2024-2027'!AK:AK,'4.1 Program Budget - 2024-2027'!$G:$G,$B26,'4.1 Program Budget - 2024-2027'!$H:$H,README!$M$9)</f>
        <v>0</v>
      </c>
      <c r="J26" s="937">
        <f>SUMIFS('4.1 Program Budget - 2024-2027'!AO:AO,'4.1 Program Budget - 2024-2027'!$G:$G,$B26,'4.1 Program Budget - 2024-2027'!$H:$H,README!$M$9)</f>
        <v>0</v>
      </c>
      <c r="K26" s="937">
        <f>SUMIFS('4.1 Program Budget - 2024-2027'!AP:AP,'4.1 Program Budget - 2024-2027'!$G:$G,$B26,'4.1 Program Budget - 2024-2027'!$H:$H,README!$M$9)</f>
        <v>0</v>
      </c>
      <c r="L26" s="937">
        <f>SUMIFS('4.1 Program Budget - 2024-2027'!AQ:AQ,'4.1 Program Budget - 2024-2027'!$G:$G,$B26,'4.1 Program Budget - 2024-2027'!$H:$H,README!$M$9)</f>
        <v>0</v>
      </c>
      <c r="M26" s="295">
        <f>SUMIFS('4.1 Program Budget - 2024-2027'!AR:AR,'4.1 Program Budget - 2024-2027'!$G:$G,$B26,'4.1 Program Budget - 2024-2027'!$H:$H,README!$M$9)</f>
        <v>0</v>
      </c>
      <c r="N26" s="295">
        <f>SUMIFS('4.1 Program Budget - 2024-2027'!AS:AS,'4.1 Program Budget - 2024-2027'!$G:$G,$B26,'4.1 Program Budget - 2024-2027'!$H:$H,README!$M$9)</f>
        <v>0</v>
      </c>
      <c r="O26" s="297">
        <f>SUMIFS('4.1 Program Budget - 2024-2027'!BC:BC,'4.1 Program Budget - 2024-2027'!$G:$G,$B26,'4.1 Program Budget - 2024-2027'!$H:$H,README!$M$9)</f>
        <v>0</v>
      </c>
      <c r="P26" s="937">
        <f>SUMIFS('4.1 Program Budget - 2024-2027'!BG:BG,'4.1 Program Budget - 2024-2027'!$G:$G,$B26,'4.1 Program Budget - 2024-2027'!$H:$H,README!$M$9)</f>
        <v>0</v>
      </c>
      <c r="Q26" s="937">
        <f>SUMIFS('4.1 Program Budget - 2024-2027'!BH:BH,'4.1 Program Budget - 2024-2027'!$G:$G,$B26,'4.1 Program Budget - 2024-2027'!$H:$H,README!$M$9)</f>
        <v>0</v>
      </c>
      <c r="R26" s="937">
        <f>SUMIFS('4.1 Program Budget - 2024-2027'!BI:BI,'4.1 Program Budget - 2024-2027'!$G:$G,$B26,'4.1 Program Budget - 2024-2027'!$H:$H,README!$M$9)</f>
        <v>0</v>
      </c>
      <c r="S26" s="295">
        <f>SUMIFS('4.1 Program Budget - 2024-2027'!BJ:BJ,'4.1 Program Budget - 2024-2027'!$G:$G,$B26,'4.1 Program Budget - 2024-2027'!$H:$H,README!$M$9)</f>
        <v>0</v>
      </c>
      <c r="T26" s="295">
        <f>SUMIFS('4.1 Program Budget - 2024-2027'!BK:BK,'4.1 Program Budget - 2024-2027'!$G:$G,$B26,'4.1 Program Budget - 2024-2027'!$H:$H,README!$M$9)</f>
        <v>0</v>
      </c>
      <c r="U26" s="297">
        <f>SUMIFS('4.1 Program Budget - 2024-2027'!BU:BU,'4.1 Program Budget - 2024-2027'!$G:$G,$B26,'4.1 Program Budget - 2024-2027'!$H:$H,README!$M$9)</f>
        <v>0</v>
      </c>
      <c r="V26" s="937">
        <f>SUMIFS('4.1 Program Budget - 2024-2027'!BY:BY,'4.1 Program Budget - 2024-2027'!$G:$G,$B26,'4.1 Program Budget - 2024-2027'!$H:$H,README!$M$9)</f>
        <v>0</v>
      </c>
      <c r="W26" s="937">
        <f>SUMIFS('4.1 Program Budget - 2024-2027'!BZ:BZ,'4.1 Program Budget - 2024-2027'!$G:$G,$B26,'4.1 Program Budget - 2024-2027'!$H:$H,README!$M$9)</f>
        <v>0</v>
      </c>
      <c r="X26" s="937">
        <f>SUMIFS('4.1 Program Budget - 2024-2027'!CA:CA,'4.1 Program Budget - 2024-2027'!$G:$G,$B26,'4.1 Program Budget - 2024-2027'!$H:$H,README!$M$9)</f>
        <v>0</v>
      </c>
      <c r="Y26" s="295">
        <f>SUMIFS('4.1 Program Budget - 2024-2027'!CB:CB,'4.1 Program Budget - 2024-2027'!$G:$G,$B26,'4.1 Program Budget - 2024-2027'!$H:$H,README!$M$9)</f>
        <v>0</v>
      </c>
      <c r="Z26" s="295">
        <f>SUMIFS('4.1 Program Budget - 2024-2027'!CC:CC,'4.1 Program Budget - 2024-2027'!$G:$G,$B26,'4.1 Program Budget - 2024-2027'!$H:$H,README!$M$9)</f>
        <v>0</v>
      </c>
      <c r="AA26" s="296">
        <f>SUMIFS('4.2 Program Budget 2028-2031'!I:I,'4.2 Program Budget 2028-2031'!D:D,B26,'4.2 Program Budget 2028-2031'!F:F,README!$M$9)</f>
        <v>0</v>
      </c>
      <c r="AB26" s="937">
        <f>SUMIFS('4.2 Program Budget 2028-2031'!J:J,'4.2 Program Budget 2028-2031'!$D:$D,$B26,'4.2 Program Budget 2028-2031'!$F:$F,README!$M$9)</f>
        <v>0</v>
      </c>
      <c r="AC26" s="937">
        <f>SUMIFS('4.2 Program Budget 2028-2031'!K:K,'4.2 Program Budget 2028-2031'!$D:$D,$B26,'4.2 Program Budget 2028-2031'!$F:$F,README!$M$9)</f>
        <v>0</v>
      </c>
      <c r="AD26" s="937">
        <f>SUMIFS('4.2 Program Budget 2028-2031'!L:L,'4.2 Program Budget 2028-2031'!$D:$D,$B26,'4.2 Program Budget 2028-2031'!$F:$F,README!$M$9)</f>
        <v>0</v>
      </c>
      <c r="AE26" s="937">
        <f>SUMIFS('4.2 Program Budget 2028-2031'!M:M,'4.2 Program Budget 2028-2031'!$D:$D,$B26,'4.2 Program Budget 2028-2031'!$F:$F,README!$M$9)</f>
        <v>0</v>
      </c>
      <c r="AF26" s="937">
        <f>SUMIFS('4.2 Program Budget 2028-2031'!N:N,'4.2 Program Budget 2028-2031'!$D:$D,$B26,'4.2 Program Budget 2028-2031'!$F:$F,README!$M$9)</f>
        <v>0</v>
      </c>
      <c r="AG26" s="296">
        <f>SUMIFS('4.2 Program Budget 2028-2031'!T:T,'4.2 Program Budget 2028-2031'!$D:$D,$B26,'4.2 Program Budget 2028-2031'!$F:$F,README!$M$9)</f>
        <v>0</v>
      </c>
      <c r="AH26" s="937">
        <f>SUMIFS('4.2 Program Budget 2028-2031'!U:U,'4.2 Program Budget 2028-2031'!$D:$D,$B26,'4.2 Program Budget 2028-2031'!$F:$F,README!$M$9)</f>
        <v>0</v>
      </c>
      <c r="AI26" s="937">
        <f>SUMIFS('4.2 Program Budget 2028-2031'!V:V,'4.2 Program Budget 2028-2031'!$D:$D,$B26,'4.2 Program Budget 2028-2031'!$F:$F,README!$M$9)</f>
        <v>0</v>
      </c>
      <c r="AJ26" s="937">
        <f>SUMIFS('4.2 Program Budget 2028-2031'!W:W,'4.2 Program Budget 2028-2031'!$D:$D,$B26,'4.2 Program Budget 2028-2031'!$F:$F,README!$M$9)</f>
        <v>0</v>
      </c>
      <c r="AK26" s="937">
        <f>SUMIFS('4.2 Program Budget 2028-2031'!X:X,'4.2 Program Budget 2028-2031'!$D:$D,$B26,'4.2 Program Budget 2028-2031'!$F:$F,README!$M$9)</f>
        <v>0</v>
      </c>
      <c r="AL26" s="937">
        <f>SUMIFS('4.2 Program Budget 2028-2031'!Y:Y,'4.2 Program Budget 2028-2031'!$D:$D,$B26,'4.2 Program Budget 2028-2031'!$F:$F,README!$M$9)</f>
        <v>0</v>
      </c>
      <c r="AM26" s="296">
        <f>SUMIFS('4.2 Program Budget 2028-2031'!AE:AE,'4.2 Program Budget 2028-2031'!$D:$D,$B26,'4.2 Program Budget 2028-2031'!$F:$F,README!$M$9)</f>
        <v>0</v>
      </c>
      <c r="AN26" s="937">
        <f>SUMIFS('4.2 Program Budget 2028-2031'!AF:AF,'4.2 Program Budget 2028-2031'!$D:$D,$B26,'4.2 Program Budget 2028-2031'!$F:$F,README!$M$9)</f>
        <v>0</v>
      </c>
      <c r="AO26" s="937">
        <f>SUMIFS('4.2 Program Budget 2028-2031'!AG:AG,'4.2 Program Budget 2028-2031'!$D:$D,$B26,'4.2 Program Budget 2028-2031'!$F:$F,README!$M$9)</f>
        <v>0</v>
      </c>
      <c r="AP26" s="937">
        <f>SUMIFS('4.2 Program Budget 2028-2031'!AH:AH,'4.2 Program Budget 2028-2031'!$D:$D,$B26,'4.2 Program Budget 2028-2031'!$F:$F,README!$M$9)</f>
        <v>0</v>
      </c>
      <c r="AQ26" s="937">
        <f>SUMIFS('4.2 Program Budget 2028-2031'!AI:AI,'4.2 Program Budget 2028-2031'!$D:$D,$B26,'4.2 Program Budget 2028-2031'!$F:$F,README!$M$9)</f>
        <v>0</v>
      </c>
      <c r="AR26" s="937">
        <f>SUMIFS('4.2 Program Budget 2028-2031'!AJ:AJ,'4.2 Program Budget 2028-2031'!$D:$D,$B26,'4.2 Program Budget 2028-2031'!$F:$F,README!$M$9)</f>
        <v>0</v>
      </c>
      <c r="AS26" s="296">
        <f>SUMIFS('4.2 Program Budget 2028-2031'!AP:AP,'4.2 Program Budget 2028-2031'!$D:$D,$B26,'4.2 Program Budget 2028-2031'!$F:$F,README!$M$9)</f>
        <v>0</v>
      </c>
      <c r="AT26" s="937">
        <f>SUMIFS('4.2 Program Budget 2028-2031'!AQ:AQ,'4.2 Program Budget 2028-2031'!$D:$D,$B26,'4.2 Program Budget 2028-2031'!$F:$F,README!$M$9)</f>
        <v>0</v>
      </c>
      <c r="AU26" s="937">
        <f>SUMIFS('4.2 Program Budget 2028-2031'!AR:AR,'4.2 Program Budget 2028-2031'!$D:$D,$B26,'4.2 Program Budget 2028-2031'!$F:$F,README!$M$9)</f>
        <v>0</v>
      </c>
      <c r="AV26" s="937">
        <f>SUMIFS('4.2 Program Budget 2028-2031'!AS:AS,'4.2 Program Budget 2028-2031'!$D:$D,$B26,'4.2 Program Budget 2028-2031'!$F:$F,README!$M$9)</f>
        <v>0</v>
      </c>
      <c r="AW26" s="937">
        <f>SUMIFS('4.2 Program Budget 2028-2031'!AT:AT,'4.2 Program Budget 2028-2031'!$D:$D,$B26,'4.2 Program Budget 2028-2031'!$F:$F,README!$M$9)</f>
        <v>0</v>
      </c>
      <c r="AX26" s="937">
        <f>SUMIFS('4.2 Program Budget 2028-2031'!AU:AU,'4.2 Program Budget 2028-2031'!$D:$D,$B26,'4.2 Program Budget 2028-2031'!$F:$F,README!$M$9)</f>
        <v>0</v>
      </c>
      <c r="AZ26" s="222"/>
      <c r="BB26" s="223"/>
      <c r="BC26" s="224"/>
      <c r="BD26" s="224"/>
      <c r="BE26" s="224"/>
    </row>
    <row r="27" spans="1:57" ht="16.8" thickTop="1" thickBot="1">
      <c r="A27" s="209">
        <v>1</v>
      </c>
      <c r="B27" s="221" t="s">
        <v>32</v>
      </c>
      <c r="C27" s="297">
        <f>SUMIFS('4.1 Program Budget - 2024-2027'!S:S,'4.1 Program Budget - 2024-2027'!$G:$G,$B27,'4.1 Program Budget - 2024-2027'!$H:$H,README!$M$9)</f>
        <v>0</v>
      </c>
      <c r="D27" s="295">
        <f>SUMIFS('4.1 Program Budget - 2024-2027'!W:W,'4.1 Program Budget - 2024-2027'!$G:$G,$B27,'4.1 Program Budget - 2024-2027'!$H:$H,README!$M$9)</f>
        <v>0</v>
      </c>
      <c r="E27" s="295">
        <f>SUMIFS('4.1 Program Budget - 2024-2027'!X:X,'4.1 Program Budget - 2024-2027'!$G:$G,$B27,'4.1 Program Budget - 2024-2027'!$H:$H,README!$M$9)</f>
        <v>0</v>
      </c>
      <c r="F27" s="295">
        <f>SUMIFS('4.1 Program Budget - 2024-2027'!Y:Y,'4.1 Program Budget - 2024-2027'!$G:$G,$B27,'4.1 Program Budget - 2024-2027'!$H:$H,README!$M$9)</f>
        <v>0</v>
      </c>
      <c r="G27" s="295">
        <f>SUMIFS('4.1 Program Budget - 2024-2027'!Z:Z,'4.1 Program Budget - 2024-2027'!$G:$G,$B27,'4.1 Program Budget - 2024-2027'!$H:$H,README!$M$9)</f>
        <v>0</v>
      </c>
      <c r="H27" s="295">
        <f>SUMIFS('4.1 Program Budget - 2024-2027'!AA:AA,'4.1 Program Budget - 2024-2027'!$G:$G,$B27,'4.1 Program Budget - 2024-2027'!$H:$H,README!$M$9)</f>
        <v>0</v>
      </c>
      <c r="I27" s="297">
        <f>SUMIFS('4.1 Program Budget - 2024-2027'!AK:AK,'4.1 Program Budget - 2024-2027'!$G:$G,$B27,'4.1 Program Budget - 2024-2027'!$H:$H,README!$M$9)</f>
        <v>0</v>
      </c>
      <c r="J27" s="937">
        <f>SUMIFS('4.1 Program Budget - 2024-2027'!AO:AO,'4.1 Program Budget - 2024-2027'!$G:$G,$B27,'4.1 Program Budget - 2024-2027'!$H:$H,README!$M$9)</f>
        <v>0</v>
      </c>
      <c r="K27" s="937">
        <f>SUMIFS('4.1 Program Budget - 2024-2027'!AP:AP,'4.1 Program Budget - 2024-2027'!$G:$G,$B27,'4.1 Program Budget - 2024-2027'!$H:$H,README!$M$9)</f>
        <v>0</v>
      </c>
      <c r="L27" s="937">
        <f>SUMIFS('4.1 Program Budget - 2024-2027'!AQ:AQ,'4.1 Program Budget - 2024-2027'!$G:$G,$B27,'4.1 Program Budget - 2024-2027'!$H:$H,README!$M$9)</f>
        <v>0</v>
      </c>
      <c r="M27" s="295">
        <f>SUMIFS('4.1 Program Budget - 2024-2027'!AR:AR,'4.1 Program Budget - 2024-2027'!$G:$G,$B27,'4.1 Program Budget - 2024-2027'!$H:$H,README!$M$9)</f>
        <v>0</v>
      </c>
      <c r="N27" s="295">
        <f>SUMIFS('4.1 Program Budget - 2024-2027'!AS:AS,'4.1 Program Budget - 2024-2027'!$G:$G,$B27,'4.1 Program Budget - 2024-2027'!$H:$H,README!$M$9)</f>
        <v>0</v>
      </c>
      <c r="O27" s="297">
        <f>SUMIFS('4.1 Program Budget - 2024-2027'!BC:BC,'4.1 Program Budget - 2024-2027'!$G:$G,$B27,'4.1 Program Budget - 2024-2027'!$H:$H,README!$M$9)</f>
        <v>0</v>
      </c>
      <c r="P27" s="937">
        <f>SUMIFS('4.1 Program Budget - 2024-2027'!BG:BG,'4.1 Program Budget - 2024-2027'!$G:$G,$B27,'4.1 Program Budget - 2024-2027'!$H:$H,README!$M$9)</f>
        <v>0</v>
      </c>
      <c r="Q27" s="937">
        <f>SUMIFS('4.1 Program Budget - 2024-2027'!BH:BH,'4.1 Program Budget - 2024-2027'!$G:$G,$B27,'4.1 Program Budget - 2024-2027'!$H:$H,README!$M$9)</f>
        <v>0</v>
      </c>
      <c r="R27" s="937">
        <f>SUMIFS('4.1 Program Budget - 2024-2027'!BI:BI,'4.1 Program Budget - 2024-2027'!$G:$G,$B27,'4.1 Program Budget - 2024-2027'!$H:$H,README!$M$9)</f>
        <v>0</v>
      </c>
      <c r="S27" s="295">
        <f>SUMIFS('4.1 Program Budget - 2024-2027'!BJ:BJ,'4.1 Program Budget - 2024-2027'!$G:$G,$B27,'4.1 Program Budget - 2024-2027'!$H:$H,README!$M$9)</f>
        <v>0</v>
      </c>
      <c r="T27" s="295">
        <f>SUMIFS('4.1 Program Budget - 2024-2027'!BK:BK,'4.1 Program Budget - 2024-2027'!$G:$G,$B27,'4.1 Program Budget - 2024-2027'!$H:$H,README!$M$9)</f>
        <v>0</v>
      </c>
      <c r="U27" s="297">
        <f>SUMIFS('4.1 Program Budget - 2024-2027'!BU:BU,'4.1 Program Budget - 2024-2027'!$G:$G,$B27,'4.1 Program Budget - 2024-2027'!$H:$H,README!$M$9)</f>
        <v>0</v>
      </c>
      <c r="V27" s="937">
        <f>SUMIFS('4.1 Program Budget - 2024-2027'!BY:BY,'4.1 Program Budget - 2024-2027'!$G:$G,$B27,'4.1 Program Budget - 2024-2027'!$H:$H,README!$M$9)</f>
        <v>0</v>
      </c>
      <c r="W27" s="937">
        <f>SUMIFS('4.1 Program Budget - 2024-2027'!BZ:BZ,'4.1 Program Budget - 2024-2027'!$G:$G,$B27,'4.1 Program Budget - 2024-2027'!$H:$H,README!$M$9)</f>
        <v>0</v>
      </c>
      <c r="X27" s="937">
        <f>SUMIFS('4.1 Program Budget - 2024-2027'!CA:CA,'4.1 Program Budget - 2024-2027'!$G:$G,$B27,'4.1 Program Budget - 2024-2027'!$H:$H,README!$M$9)</f>
        <v>0</v>
      </c>
      <c r="Y27" s="295">
        <f>SUMIFS('4.1 Program Budget - 2024-2027'!CB:CB,'4.1 Program Budget - 2024-2027'!$G:$G,$B27,'4.1 Program Budget - 2024-2027'!$H:$H,README!$M$9)</f>
        <v>0</v>
      </c>
      <c r="Z27" s="295">
        <f>SUMIFS('4.1 Program Budget - 2024-2027'!CC:CC,'4.1 Program Budget - 2024-2027'!$G:$G,$B27,'4.1 Program Budget - 2024-2027'!$H:$H,README!$M$9)</f>
        <v>0</v>
      </c>
      <c r="AA27" s="296">
        <f>SUMIFS('4.2 Program Budget 2028-2031'!I:I,'4.2 Program Budget 2028-2031'!D:D,B27,'4.2 Program Budget 2028-2031'!F:F,README!$M$9)</f>
        <v>0</v>
      </c>
      <c r="AB27" s="937">
        <f>SUMIFS('4.2 Program Budget 2028-2031'!J:J,'4.2 Program Budget 2028-2031'!$D:$D,$B27,'4.2 Program Budget 2028-2031'!$F:$F,README!$M$9)</f>
        <v>0</v>
      </c>
      <c r="AC27" s="937">
        <f>SUMIFS('4.2 Program Budget 2028-2031'!K:K,'4.2 Program Budget 2028-2031'!$D:$D,$B27,'4.2 Program Budget 2028-2031'!$F:$F,README!$M$9)</f>
        <v>0</v>
      </c>
      <c r="AD27" s="937">
        <f>SUMIFS('4.2 Program Budget 2028-2031'!L:L,'4.2 Program Budget 2028-2031'!$D:$D,$B27,'4.2 Program Budget 2028-2031'!$F:$F,README!$M$9)</f>
        <v>0</v>
      </c>
      <c r="AE27" s="937">
        <f>SUMIFS('4.2 Program Budget 2028-2031'!M:M,'4.2 Program Budget 2028-2031'!$D:$D,$B27,'4.2 Program Budget 2028-2031'!$F:$F,README!$M$9)</f>
        <v>0</v>
      </c>
      <c r="AF27" s="937">
        <f>SUMIFS('4.2 Program Budget 2028-2031'!N:N,'4.2 Program Budget 2028-2031'!$D:$D,$B27,'4.2 Program Budget 2028-2031'!$F:$F,README!$M$9)</f>
        <v>0</v>
      </c>
      <c r="AG27" s="296">
        <f>SUMIFS('4.2 Program Budget 2028-2031'!T:T,'4.2 Program Budget 2028-2031'!$D:$D,$B27,'4.2 Program Budget 2028-2031'!$F:$F,README!$M$9)</f>
        <v>0</v>
      </c>
      <c r="AH27" s="937">
        <f>SUMIFS('4.2 Program Budget 2028-2031'!U:U,'4.2 Program Budget 2028-2031'!$D:$D,$B27,'4.2 Program Budget 2028-2031'!$F:$F,README!$M$9)</f>
        <v>0</v>
      </c>
      <c r="AI27" s="937">
        <f>SUMIFS('4.2 Program Budget 2028-2031'!V:V,'4.2 Program Budget 2028-2031'!$D:$D,$B27,'4.2 Program Budget 2028-2031'!$F:$F,README!$M$9)</f>
        <v>0</v>
      </c>
      <c r="AJ27" s="937">
        <f>SUMIFS('4.2 Program Budget 2028-2031'!W:W,'4.2 Program Budget 2028-2031'!$D:$D,$B27,'4.2 Program Budget 2028-2031'!$F:$F,README!$M$9)</f>
        <v>0</v>
      </c>
      <c r="AK27" s="937">
        <f>SUMIFS('4.2 Program Budget 2028-2031'!X:X,'4.2 Program Budget 2028-2031'!$D:$D,$B27,'4.2 Program Budget 2028-2031'!$F:$F,README!$M$9)</f>
        <v>0</v>
      </c>
      <c r="AL27" s="937">
        <f>SUMIFS('4.2 Program Budget 2028-2031'!Y:Y,'4.2 Program Budget 2028-2031'!$D:$D,$B27,'4.2 Program Budget 2028-2031'!$F:$F,README!$M$9)</f>
        <v>0</v>
      </c>
      <c r="AM27" s="296">
        <f>SUMIFS('4.2 Program Budget 2028-2031'!AE:AE,'4.2 Program Budget 2028-2031'!$D:$D,$B27,'4.2 Program Budget 2028-2031'!$F:$F,README!$M$9)</f>
        <v>0</v>
      </c>
      <c r="AN27" s="937">
        <f>SUMIFS('4.2 Program Budget 2028-2031'!AF:AF,'4.2 Program Budget 2028-2031'!$D:$D,$B27,'4.2 Program Budget 2028-2031'!$F:$F,README!$M$9)</f>
        <v>0</v>
      </c>
      <c r="AO27" s="937">
        <f>SUMIFS('4.2 Program Budget 2028-2031'!AG:AG,'4.2 Program Budget 2028-2031'!$D:$D,$B27,'4.2 Program Budget 2028-2031'!$F:$F,README!$M$9)</f>
        <v>0</v>
      </c>
      <c r="AP27" s="937">
        <f>SUMIFS('4.2 Program Budget 2028-2031'!AH:AH,'4.2 Program Budget 2028-2031'!$D:$D,$B27,'4.2 Program Budget 2028-2031'!$F:$F,README!$M$9)</f>
        <v>0</v>
      </c>
      <c r="AQ27" s="937">
        <f>SUMIFS('4.2 Program Budget 2028-2031'!AI:AI,'4.2 Program Budget 2028-2031'!$D:$D,$B27,'4.2 Program Budget 2028-2031'!$F:$F,README!$M$9)</f>
        <v>0</v>
      </c>
      <c r="AR27" s="937">
        <f>SUMIFS('4.2 Program Budget 2028-2031'!AJ:AJ,'4.2 Program Budget 2028-2031'!$D:$D,$B27,'4.2 Program Budget 2028-2031'!$F:$F,README!$M$9)</f>
        <v>0</v>
      </c>
      <c r="AS27" s="296">
        <f>SUMIFS('4.2 Program Budget 2028-2031'!AP:AP,'4.2 Program Budget 2028-2031'!$D:$D,$B27,'4.2 Program Budget 2028-2031'!$F:$F,README!$M$9)</f>
        <v>0</v>
      </c>
      <c r="AT27" s="937">
        <f>SUMIFS('4.2 Program Budget 2028-2031'!AQ:AQ,'4.2 Program Budget 2028-2031'!$D:$D,$B27,'4.2 Program Budget 2028-2031'!$F:$F,README!$M$9)</f>
        <v>0</v>
      </c>
      <c r="AU27" s="937">
        <f>SUMIFS('4.2 Program Budget 2028-2031'!AR:AR,'4.2 Program Budget 2028-2031'!$D:$D,$B27,'4.2 Program Budget 2028-2031'!$F:$F,README!$M$9)</f>
        <v>0</v>
      </c>
      <c r="AV27" s="937">
        <f>SUMIFS('4.2 Program Budget 2028-2031'!AS:AS,'4.2 Program Budget 2028-2031'!$D:$D,$B27,'4.2 Program Budget 2028-2031'!$F:$F,README!$M$9)</f>
        <v>0</v>
      </c>
      <c r="AW27" s="937">
        <f>SUMIFS('4.2 Program Budget 2028-2031'!AT:AT,'4.2 Program Budget 2028-2031'!$D:$D,$B27,'4.2 Program Budget 2028-2031'!$F:$F,README!$M$9)</f>
        <v>0</v>
      </c>
      <c r="AX27" s="937">
        <f>SUMIFS('4.2 Program Budget 2028-2031'!AU:AU,'4.2 Program Budget 2028-2031'!$D:$D,$B27,'4.2 Program Budget 2028-2031'!$F:$F,README!$M$9)</f>
        <v>0</v>
      </c>
      <c r="AZ27" s="222"/>
      <c r="BB27" s="223"/>
      <c r="BC27" s="224"/>
      <c r="BD27" s="224"/>
      <c r="BE27" s="224"/>
    </row>
    <row r="28" spans="1:57" ht="16.8" thickTop="1" thickBot="1">
      <c r="A28" s="209">
        <v>2</v>
      </c>
      <c r="B28" s="221" t="s">
        <v>34</v>
      </c>
      <c r="C28" s="297">
        <f>SUMIFS('4.1 Program Budget - 2024-2027'!S:S,'4.1 Program Budget - 2024-2027'!$G:$G,$B28,'4.1 Program Budget - 2024-2027'!$H:$H,README!$M$9)</f>
        <v>0</v>
      </c>
      <c r="D28" s="295">
        <f>SUMIFS('4.1 Program Budget - 2024-2027'!W:W,'4.1 Program Budget - 2024-2027'!$G:$G,$B28,'4.1 Program Budget - 2024-2027'!$H:$H,README!$M$9)</f>
        <v>0</v>
      </c>
      <c r="E28" s="295">
        <f>SUMIFS('4.1 Program Budget - 2024-2027'!X:X,'4.1 Program Budget - 2024-2027'!$G:$G,$B28,'4.1 Program Budget - 2024-2027'!$H:$H,README!$M$9)</f>
        <v>0</v>
      </c>
      <c r="F28" s="295">
        <f>SUMIFS('4.1 Program Budget - 2024-2027'!Y:Y,'4.1 Program Budget - 2024-2027'!$G:$G,$B28,'4.1 Program Budget - 2024-2027'!$H:$H,README!$M$9)</f>
        <v>0</v>
      </c>
      <c r="G28" s="295">
        <f>SUMIFS('4.1 Program Budget - 2024-2027'!Z:Z,'4.1 Program Budget - 2024-2027'!$G:$G,$B28,'4.1 Program Budget - 2024-2027'!$H:$H,README!$M$9)</f>
        <v>0</v>
      </c>
      <c r="H28" s="295">
        <f>SUMIFS('4.1 Program Budget - 2024-2027'!AA:AA,'4.1 Program Budget - 2024-2027'!$G:$G,$B28,'4.1 Program Budget - 2024-2027'!$H:$H,README!$M$9)</f>
        <v>0</v>
      </c>
      <c r="I28" s="297">
        <f>SUMIFS('4.1 Program Budget - 2024-2027'!AK:AK,'4.1 Program Budget - 2024-2027'!$G:$G,$B28,'4.1 Program Budget - 2024-2027'!$H:$H,README!$M$9)</f>
        <v>0</v>
      </c>
      <c r="J28" s="937">
        <f>SUMIFS('4.1 Program Budget - 2024-2027'!AO:AO,'4.1 Program Budget - 2024-2027'!$G:$G,$B28,'4.1 Program Budget - 2024-2027'!$H:$H,README!$M$9)</f>
        <v>0</v>
      </c>
      <c r="K28" s="937">
        <f>SUMIFS('4.1 Program Budget - 2024-2027'!AP:AP,'4.1 Program Budget - 2024-2027'!$G:$G,$B28,'4.1 Program Budget - 2024-2027'!$H:$H,README!$M$9)</f>
        <v>0</v>
      </c>
      <c r="L28" s="937">
        <f>SUMIFS('4.1 Program Budget - 2024-2027'!AQ:AQ,'4.1 Program Budget - 2024-2027'!$G:$G,$B28,'4.1 Program Budget - 2024-2027'!$H:$H,README!$M$9)</f>
        <v>0</v>
      </c>
      <c r="M28" s="295">
        <f>SUMIFS('4.1 Program Budget - 2024-2027'!AR:AR,'4.1 Program Budget - 2024-2027'!$G:$G,$B28,'4.1 Program Budget - 2024-2027'!$H:$H,README!$M$9)</f>
        <v>0</v>
      </c>
      <c r="N28" s="295">
        <f>SUMIFS('4.1 Program Budget - 2024-2027'!AS:AS,'4.1 Program Budget - 2024-2027'!$G:$G,$B28,'4.1 Program Budget - 2024-2027'!$H:$H,README!$M$9)</f>
        <v>0</v>
      </c>
      <c r="O28" s="297">
        <f>SUMIFS('4.1 Program Budget - 2024-2027'!BC:BC,'4.1 Program Budget - 2024-2027'!$G:$G,$B28,'4.1 Program Budget - 2024-2027'!$H:$H,README!$M$9)</f>
        <v>0</v>
      </c>
      <c r="P28" s="937">
        <f>SUMIFS('4.1 Program Budget - 2024-2027'!BG:BG,'4.1 Program Budget - 2024-2027'!$G:$G,$B28,'4.1 Program Budget - 2024-2027'!$H:$H,README!$M$9)</f>
        <v>0</v>
      </c>
      <c r="Q28" s="937">
        <f>SUMIFS('4.1 Program Budget - 2024-2027'!BH:BH,'4.1 Program Budget - 2024-2027'!$G:$G,$B28,'4.1 Program Budget - 2024-2027'!$H:$H,README!$M$9)</f>
        <v>0</v>
      </c>
      <c r="R28" s="937">
        <f>SUMIFS('4.1 Program Budget - 2024-2027'!BI:BI,'4.1 Program Budget - 2024-2027'!$G:$G,$B28,'4.1 Program Budget - 2024-2027'!$H:$H,README!$M$9)</f>
        <v>0</v>
      </c>
      <c r="S28" s="295">
        <f>SUMIFS('4.1 Program Budget - 2024-2027'!BJ:BJ,'4.1 Program Budget - 2024-2027'!$G:$G,$B28,'4.1 Program Budget - 2024-2027'!$H:$H,README!$M$9)</f>
        <v>0</v>
      </c>
      <c r="T28" s="295">
        <f>SUMIFS('4.1 Program Budget - 2024-2027'!BK:BK,'4.1 Program Budget - 2024-2027'!$G:$G,$B28,'4.1 Program Budget - 2024-2027'!$H:$H,README!$M$9)</f>
        <v>0</v>
      </c>
      <c r="U28" s="297">
        <f>SUMIFS('4.1 Program Budget - 2024-2027'!BU:BU,'4.1 Program Budget - 2024-2027'!$G:$G,$B28,'4.1 Program Budget - 2024-2027'!$H:$H,README!$M$9)</f>
        <v>0</v>
      </c>
      <c r="V28" s="937">
        <f>SUMIFS('4.1 Program Budget - 2024-2027'!BY:BY,'4.1 Program Budget - 2024-2027'!$G:$G,$B28,'4.1 Program Budget - 2024-2027'!$H:$H,README!$M$9)</f>
        <v>0</v>
      </c>
      <c r="W28" s="937">
        <f>SUMIFS('4.1 Program Budget - 2024-2027'!BZ:BZ,'4.1 Program Budget - 2024-2027'!$G:$G,$B28,'4.1 Program Budget - 2024-2027'!$H:$H,README!$M$9)</f>
        <v>0</v>
      </c>
      <c r="X28" s="937">
        <f>SUMIFS('4.1 Program Budget - 2024-2027'!CA:CA,'4.1 Program Budget - 2024-2027'!$G:$G,$B28,'4.1 Program Budget - 2024-2027'!$H:$H,README!$M$9)</f>
        <v>0</v>
      </c>
      <c r="Y28" s="295">
        <f>SUMIFS('4.1 Program Budget - 2024-2027'!CB:CB,'4.1 Program Budget - 2024-2027'!$G:$G,$B28,'4.1 Program Budget - 2024-2027'!$H:$H,README!$M$9)</f>
        <v>0</v>
      </c>
      <c r="Z28" s="295">
        <f>SUMIFS('4.1 Program Budget - 2024-2027'!CC:CC,'4.1 Program Budget - 2024-2027'!$G:$G,$B28,'4.1 Program Budget - 2024-2027'!$H:$H,README!$M$9)</f>
        <v>0</v>
      </c>
      <c r="AA28" s="296">
        <f>SUMIFS('4.2 Program Budget 2028-2031'!I:I,'4.2 Program Budget 2028-2031'!D:D,B28,'4.2 Program Budget 2028-2031'!F:F,README!$M$9)</f>
        <v>0</v>
      </c>
      <c r="AB28" s="937">
        <f>SUMIFS('4.2 Program Budget 2028-2031'!J:J,'4.2 Program Budget 2028-2031'!$D:$D,$B28,'4.2 Program Budget 2028-2031'!$F:$F,README!$M$9)</f>
        <v>0</v>
      </c>
      <c r="AC28" s="937">
        <f>SUMIFS('4.2 Program Budget 2028-2031'!K:K,'4.2 Program Budget 2028-2031'!$D:$D,$B28,'4.2 Program Budget 2028-2031'!$F:$F,README!$M$9)</f>
        <v>0</v>
      </c>
      <c r="AD28" s="937">
        <f>SUMIFS('4.2 Program Budget 2028-2031'!L:L,'4.2 Program Budget 2028-2031'!$D:$D,$B28,'4.2 Program Budget 2028-2031'!$F:$F,README!$M$9)</f>
        <v>0</v>
      </c>
      <c r="AE28" s="937">
        <f>SUMIFS('4.2 Program Budget 2028-2031'!M:M,'4.2 Program Budget 2028-2031'!$D:$D,$B28,'4.2 Program Budget 2028-2031'!$F:$F,README!$M$9)</f>
        <v>0</v>
      </c>
      <c r="AF28" s="937">
        <f>SUMIFS('4.2 Program Budget 2028-2031'!N:N,'4.2 Program Budget 2028-2031'!$D:$D,$B28,'4.2 Program Budget 2028-2031'!$F:$F,README!$M$9)</f>
        <v>0</v>
      </c>
      <c r="AG28" s="296">
        <f>SUMIFS('4.2 Program Budget 2028-2031'!T:T,'4.2 Program Budget 2028-2031'!$D:$D,$B28,'4.2 Program Budget 2028-2031'!$F:$F,README!$M$9)</f>
        <v>0</v>
      </c>
      <c r="AH28" s="937">
        <f>SUMIFS('4.2 Program Budget 2028-2031'!U:U,'4.2 Program Budget 2028-2031'!$D:$D,$B28,'4.2 Program Budget 2028-2031'!$F:$F,README!$M$9)</f>
        <v>0</v>
      </c>
      <c r="AI28" s="937">
        <f>SUMIFS('4.2 Program Budget 2028-2031'!V:V,'4.2 Program Budget 2028-2031'!$D:$D,$B28,'4.2 Program Budget 2028-2031'!$F:$F,README!$M$9)</f>
        <v>0</v>
      </c>
      <c r="AJ28" s="937">
        <f>SUMIFS('4.2 Program Budget 2028-2031'!W:W,'4.2 Program Budget 2028-2031'!$D:$D,$B28,'4.2 Program Budget 2028-2031'!$F:$F,README!$M$9)</f>
        <v>0</v>
      </c>
      <c r="AK28" s="937">
        <f>SUMIFS('4.2 Program Budget 2028-2031'!X:X,'4.2 Program Budget 2028-2031'!$D:$D,$B28,'4.2 Program Budget 2028-2031'!$F:$F,README!$M$9)</f>
        <v>0</v>
      </c>
      <c r="AL28" s="937">
        <f>SUMIFS('4.2 Program Budget 2028-2031'!Y:Y,'4.2 Program Budget 2028-2031'!$D:$D,$B28,'4.2 Program Budget 2028-2031'!$F:$F,README!$M$9)</f>
        <v>0</v>
      </c>
      <c r="AM28" s="296">
        <f>SUMIFS('4.2 Program Budget 2028-2031'!AE:AE,'4.2 Program Budget 2028-2031'!$D:$D,$B28,'4.2 Program Budget 2028-2031'!$F:$F,README!$M$9)</f>
        <v>0</v>
      </c>
      <c r="AN28" s="937">
        <f>SUMIFS('4.2 Program Budget 2028-2031'!AF:AF,'4.2 Program Budget 2028-2031'!$D:$D,$B28,'4.2 Program Budget 2028-2031'!$F:$F,README!$M$9)</f>
        <v>0</v>
      </c>
      <c r="AO28" s="937">
        <f>SUMIFS('4.2 Program Budget 2028-2031'!AG:AG,'4.2 Program Budget 2028-2031'!$D:$D,$B28,'4.2 Program Budget 2028-2031'!$F:$F,README!$M$9)</f>
        <v>0</v>
      </c>
      <c r="AP28" s="937">
        <f>SUMIFS('4.2 Program Budget 2028-2031'!AH:AH,'4.2 Program Budget 2028-2031'!$D:$D,$B28,'4.2 Program Budget 2028-2031'!$F:$F,README!$M$9)</f>
        <v>0</v>
      </c>
      <c r="AQ28" s="937">
        <f>SUMIFS('4.2 Program Budget 2028-2031'!AI:AI,'4.2 Program Budget 2028-2031'!$D:$D,$B28,'4.2 Program Budget 2028-2031'!$F:$F,README!$M$9)</f>
        <v>0</v>
      </c>
      <c r="AR28" s="937">
        <f>SUMIFS('4.2 Program Budget 2028-2031'!AJ:AJ,'4.2 Program Budget 2028-2031'!$D:$D,$B28,'4.2 Program Budget 2028-2031'!$F:$F,README!$M$9)</f>
        <v>0</v>
      </c>
      <c r="AS28" s="296">
        <f>SUMIFS('4.2 Program Budget 2028-2031'!AP:AP,'4.2 Program Budget 2028-2031'!$D:$D,$B28,'4.2 Program Budget 2028-2031'!$F:$F,README!$M$9)</f>
        <v>0</v>
      </c>
      <c r="AT28" s="937">
        <f>SUMIFS('4.2 Program Budget 2028-2031'!AQ:AQ,'4.2 Program Budget 2028-2031'!$D:$D,$B28,'4.2 Program Budget 2028-2031'!$F:$F,README!$M$9)</f>
        <v>0</v>
      </c>
      <c r="AU28" s="937">
        <f>SUMIFS('4.2 Program Budget 2028-2031'!AR:AR,'4.2 Program Budget 2028-2031'!$D:$D,$B28,'4.2 Program Budget 2028-2031'!$F:$F,README!$M$9)</f>
        <v>0</v>
      </c>
      <c r="AV28" s="937">
        <f>SUMIFS('4.2 Program Budget 2028-2031'!AS:AS,'4.2 Program Budget 2028-2031'!$D:$D,$B28,'4.2 Program Budget 2028-2031'!$F:$F,README!$M$9)</f>
        <v>0</v>
      </c>
      <c r="AW28" s="937">
        <f>SUMIFS('4.2 Program Budget 2028-2031'!AT:AT,'4.2 Program Budget 2028-2031'!$D:$D,$B28,'4.2 Program Budget 2028-2031'!$F:$F,README!$M$9)</f>
        <v>0</v>
      </c>
      <c r="AX28" s="937">
        <f>SUMIFS('4.2 Program Budget 2028-2031'!AU:AU,'4.2 Program Budget 2028-2031'!$D:$D,$B28,'4.2 Program Budget 2028-2031'!$F:$F,README!$M$9)</f>
        <v>0</v>
      </c>
      <c r="AZ28" s="222"/>
      <c r="BB28" s="223"/>
      <c r="BC28" s="224"/>
      <c r="BD28" s="224"/>
      <c r="BE28" s="224"/>
    </row>
    <row r="29" spans="1:57" ht="16.8" thickTop="1" thickBot="1">
      <c r="A29" s="209">
        <v>3</v>
      </c>
      <c r="B29" s="221" t="s">
        <v>36</v>
      </c>
      <c r="C29" s="297">
        <f>SUMIFS('4.1 Program Budget - 2024-2027'!S:S,'4.1 Program Budget - 2024-2027'!$G:$G,$B29,'4.1 Program Budget - 2024-2027'!$H:$H,README!$M$9)</f>
        <v>0</v>
      </c>
      <c r="D29" s="295">
        <f>SUMIFS('4.1 Program Budget - 2024-2027'!W:W,'4.1 Program Budget - 2024-2027'!$G:$G,$B29,'4.1 Program Budget - 2024-2027'!$H:$H,README!$M$9)</f>
        <v>0</v>
      </c>
      <c r="E29" s="295">
        <f>SUMIFS('4.1 Program Budget - 2024-2027'!X:X,'4.1 Program Budget - 2024-2027'!$G:$G,$B29,'4.1 Program Budget - 2024-2027'!$H:$H,README!$M$9)</f>
        <v>0</v>
      </c>
      <c r="F29" s="295">
        <f>SUMIFS('4.1 Program Budget - 2024-2027'!Y:Y,'4.1 Program Budget - 2024-2027'!$G:$G,$B29,'4.1 Program Budget - 2024-2027'!$H:$H,README!$M$9)</f>
        <v>0</v>
      </c>
      <c r="G29" s="295">
        <f>SUMIFS('4.1 Program Budget - 2024-2027'!Z:Z,'4.1 Program Budget - 2024-2027'!$G:$G,$B29,'4.1 Program Budget - 2024-2027'!$H:$H,README!$M$9)</f>
        <v>0</v>
      </c>
      <c r="H29" s="295">
        <f>SUMIFS('4.1 Program Budget - 2024-2027'!AA:AA,'4.1 Program Budget - 2024-2027'!$G:$G,$B29,'4.1 Program Budget - 2024-2027'!$H:$H,README!$M$9)</f>
        <v>0</v>
      </c>
      <c r="I29" s="297">
        <f>SUMIFS('4.1 Program Budget - 2024-2027'!AK:AK,'4.1 Program Budget - 2024-2027'!$G:$G,$B29,'4.1 Program Budget - 2024-2027'!$H:$H,README!$M$9)</f>
        <v>0</v>
      </c>
      <c r="J29" s="937">
        <f>SUMIFS('4.1 Program Budget - 2024-2027'!AO:AO,'4.1 Program Budget - 2024-2027'!$G:$G,$B29,'4.1 Program Budget - 2024-2027'!$H:$H,README!$M$9)</f>
        <v>0</v>
      </c>
      <c r="K29" s="937">
        <f>SUMIFS('4.1 Program Budget - 2024-2027'!AP:AP,'4.1 Program Budget - 2024-2027'!$G:$G,$B29,'4.1 Program Budget - 2024-2027'!$H:$H,README!$M$9)</f>
        <v>0</v>
      </c>
      <c r="L29" s="937">
        <f>SUMIFS('4.1 Program Budget - 2024-2027'!AQ:AQ,'4.1 Program Budget - 2024-2027'!$G:$G,$B29,'4.1 Program Budget - 2024-2027'!$H:$H,README!$M$9)</f>
        <v>0</v>
      </c>
      <c r="M29" s="295">
        <f>SUMIFS('4.1 Program Budget - 2024-2027'!AR:AR,'4.1 Program Budget - 2024-2027'!$G:$G,$B29,'4.1 Program Budget - 2024-2027'!$H:$H,README!$M$9)</f>
        <v>0</v>
      </c>
      <c r="N29" s="295">
        <f>SUMIFS('4.1 Program Budget - 2024-2027'!AS:AS,'4.1 Program Budget - 2024-2027'!$G:$G,$B29,'4.1 Program Budget - 2024-2027'!$H:$H,README!$M$9)</f>
        <v>0</v>
      </c>
      <c r="O29" s="297">
        <f>SUMIFS('4.1 Program Budget - 2024-2027'!BC:BC,'4.1 Program Budget - 2024-2027'!$G:$G,$B29,'4.1 Program Budget - 2024-2027'!$H:$H,README!$M$9)</f>
        <v>0</v>
      </c>
      <c r="P29" s="937">
        <f>SUMIFS('4.1 Program Budget - 2024-2027'!BG:BG,'4.1 Program Budget - 2024-2027'!$G:$G,$B29,'4.1 Program Budget - 2024-2027'!$H:$H,README!$M$9)</f>
        <v>0</v>
      </c>
      <c r="Q29" s="937">
        <f>SUMIFS('4.1 Program Budget - 2024-2027'!BH:BH,'4.1 Program Budget - 2024-2027'!$G:$G,$B29,'4.1 Program Budget - 2024-2027'!$H:$H,README!$M$9)</f>
        <v>0</v>
      </c>
      <c r="R29" s="937">
        <f>SUMIFS('4.1 Program Budget - 2024-2027'!BI:BI,'4.1 Program Budget - 2024-2027'!$G:$G,$B29,'4.1 Program Budget - 2024-2027'!$H:$H,README!$M$9)</f>
        <v>0</v>
      </c>
      <c r="S29" s="295">
        <f>SUMIFS('4.1 Program Budget - 2024-2027'!BJ:BJ,'4.1 Program Budget - 2024-2027'!$G:$G,$B29,'4.1 Program Budget - 2024-2027'!$H:$H,README!$M$9)</f>
        <v>0</v>
      </c>
      <c r="T29" s="295">
        <f>SUMIFS('4.1 Program Budget - 2024-2027'!BK:BK,'4.1 Program Budget - 2024-2027'!$G:$G,$B29,'4.1 Program Budget - 2024-2027'!$H:$H,README!$M$9)</f>
        <v>0</v>
      </c>
      <c r="U29" s="297">
        <f>SUMIFS('4.1 Program Budget - 2024-2027'!BU:BU,'4.1 Program Budget - 2024-2027'!$G:$G,$B29,'4.1 Program Budget - 2024-2027'!$H:$H,README!$M$9)</f>
        <v>0</v>
      </c>
      <c r="V29" s="937">
        <f>SUMIFS('4.1 Program Budget - 2024-2027'!BY:BY,'4.1 Program Budget - 2024-2027'!$G:$G,$B29,'4.1 Program Budget - 2024-2027'!$H:$H,README!$M$9)</f>
        <v>0</v>
      </c>
      <c r="W29" s="937">
        <f>SUMIFS('4.1 Program Budget - 2024-2027'!BZ:BZ,'4.1 Program Budget - 2024-2027'!$G:$G,$B29,'4.1 Program Budget - 2024-2027'!$H:$H,README!$M$9)</f>
        <v>0</v>
      </c>
      <c r="X29" s="937">
        <f>SUMIFS('4.1 Program Budget - 2024-2027'!CA:CA,'4.1 Program Budget - 2024-2027'!$G:$G,$B29,'4.1 Program Budget - 2024-2027'!$H:$H,README!$M$9)</f>
        <v>0</v>
      </c>
      <c r="Y29" s="295">
        <f>SUMIFS('4.1 Program Budget - 2024-2027'!CB:CB,'4.1 Program Budget - 2024-2027'!$G:$G,$B29,'4.1 Program Budget - 2024-2027'!$H:$H,README!$M$9)</f>
        <v>0</v>
      </c>
      <c r="Z29" s="295">
        <f>SUMIFS('4.1 Program Budget - 2024-2027'!CC:CC,'4.1 Program Budget - 2024-2027'!$G:$G,$B29,'4.1 Program Budget - 2024-2027'!$H:$H,README!$M$9)</f>
        <v>0</v>
      </c>
      <c r="AA29" s="296">
        <f>SUMIFS('4.2 Program Budget 2028-2031'!I:I,'4.2 Program Budget 2028-2031'!D:D,B29,'4.2 Program Budget 2028-2031'!F:F,README!$M$9)</f>
        <v>0</v>
      </c>
      <c r="AB29" s="937">
        <f>SUMIFS('4.2 Program Budget 2028-2031'!J:J,'4.2 Program Budget 2028-2031'!$D:$D,$B29,'4.2 Program Budget 2028-2031'!$F:$F,README!$M$9)</f>
        <v>0</v>
      </c>
      <c r="AC29" s="937">
        <f>SUMIFS('4.2 Program Budget 2028-2031'!K:K,'4.2 Program Budget 2028-2031'!$D:$D,$B29,'4.2 Program Budget 2028-2031'!$F:$F,README!$M$9)</f>
        <v>0</v>
      </c>
      <c r="AD29" s="937">
        <f>SUMIFS('4.2 Program Budget 2028-2031'!L:L,'4.2 Program Budget 2028-2031'!$D:$D,$B29,'4.2 Program Budget 2028-2031'!$F:$F,README!$M$9)</f>
        <v>0</v>
      </c>
      <c r="AE29" s="937">
        <f>SUMIFS('4.2 Program Budget 2028-2031'!M:M,'4.2 Program Budget 2028-2031'!$D:$D,$B29,'4.2 Program Budget 2028-2031'!$F:$F,README!$M$9)</f>
        <v>0</v>
      </c>
      <c r="AF29" s="937">
        <f>SUMIFS('4.2 Program Budget 2028-2031'!N:N,'4.2 Program Budget 2028-2031'!$D:$D,$B29,'4.2 Program Budget 2028-2031'!$F:$F,README!$M$9)</f>
        <v>0</v>
      </c>
      <c r="AG29" s="296">
        <f>SUMIFS('4.2 Program Budget 2028-2031'!T:T,'4.2 Program Budget 2028-2031'!$D:$D,$B29,'4.2 Program Budget 2028-2031'!$F:$F,README!$M$9)</f>
        <v>0</v>
      </c>
      <c r="AH29" s="937">
        <f>SUMIFS('4.2 Program Budget 2028-2031'!U:U,'4.2 Program Budget 2028-2031'!$D:$D,$B29,'4.2 Program Budget 2028-2031'!$F:$F,README!$M$9)</f>
        <v>0</v>
      </c>
      <c r="AI29" s="937">
        <f>SUMIFS('4.2 Program Budget 2028-2031'!V:V,'4.2 Program Budget 2028-2031'!$D:$D,$B29,'4.2 Program Budget 2028-2031'!$F:$F,README!$M$9)</f>
        <v>0</v>
      </c>
      <c r="AJ29" s="937">
        <f>SUMIFS('4.2 Program Budget 2028-2031'!W:W,'4.2 Program Budget 2028-2031'!$D:$D,$B29,'4.2 Program Budget 2028-2031'!$F:$F,README!$M$9)</f>
        <v>0</v>
      </c>
      <c r="AK29" s="937">
        <f>SUMIFS('4.2 Program Budget 2028-2031'!X:X,'4.2 Program Budget 2028-2031'!$D:$D,$B29,'4.2 Program Budget 2028-2031'!$F:$F,README!$M$9)</f>
        <v>0</v>
      </c>
      <c r="AL29" s="937">
        <f>SUMIFS('4.2 Program Budget 2028-2031'!Y:Y,'4.2 Program Budget 2028-2031'!$D:$D,$B29,'4.2 Program Budget 2028-2031'!$F:$F,README!$M$9)</f>
        <v>0</v>
      </c>
      <c r="AM29" s="296">
        <f>SUMIFS('4.2 Program Budget 2028-2031'!AE:AE,'4.2 Program Budget 2028-2031'!$D:$D,$B29,'4.2 Program Budget 2028-2031'!$F:$F,README!$M$9)</f>
        <v>0</v>
      </c>
      <c r="AN29" s="937">
        <f>SUMIFS('4.2 Program Budget 2028-2031'!AF:AF,'4.2 Program Budget 2028-2031'!$D:$D,$B29,'4.2 Program Budget 2028-2031'!$F:$F,README!$M$9)</f>
        <v>0</v>
      </c>
      <c r="AO29" s="937">
        <f>SUMIFS('4.2 Program Budget 2028-2031'!AG:AG,'4.2 Program Budget 2028-2031'!$D:$D,$B29,'4.2 Program Budget 2028-2031'!$F:$F,README!$M$9)</f>
        <v>0</v>
      </c>
      <c r="AP29" s="937">
        <f>SUMIFS('4.2 Program Budget 2028-2031'!AH:AH,'4.2 Program Budget 2028-2031'!$D:$D,$B29,'4.2 Program Budget 2028-2031'!$F:$F,README!$M$9)</f>
        <v>0</v>
      </c>
      <c r="AQ29" s="937">
        <f>SUMIFS('4.2 Program Budget 2028-2031'!AI:AI,'4.2 Program Budget 2028-2031'!$D:$D,$B29,'4.2 Program Budget 2028-2031'!$F:$F,README!$M$9)</f>
        <v>0</v>
      </c>
      <c r="AR29" s="937">
        <f>SUMIFS('4.2 Program Budget 2028-2031'!AJ:AJ,'4.2 Program Budget 2028-2031'!$D:$D,$B29,'4.2 Program Budget 2028-2031'!$F:$F,README!$M$9)</f>
        <v>0</v>
      </c>
      <c r="AS29" s="296">
        <f>SUMIFS('4.2 Program Budget 2028-2031'!AP:AP,'4.2 Program Budget 2028-2031'!$D:$D,$B29,'4.2 Program Budget 2028-2031'!$F:$F,README!$M$9)</f>
        <v>0</v>
      </c>
      <c r="AT29" s="937">
        <f>SUMIFS('4.2 Program Budget 2028-2031'!AQ:AQ,'4.2 Program Budget 2028-2031'!$D:$D,$B29,'4.2 Program Budget 2028-2031'!$F:$F,README!$M$9)</f>
        <v>0</v>
      </c>
      <c r="AU29" s="937">
        <f>SUMIFS('4.2 Program Budget 2028-2031'!AR:AR,'4.2 Program Budget 2028-2031'!$D:$D,$B29,'4.2 Program Budget 2028-2031'!$F:$F,README!$M$9)</f>
        <v>0</v>
      </c>
      <c r="AV29" s="937">
        <f>SUMIFS('4.2 Program Budget 2028-2031'!AS:AS,'4.2 Program Budget 2028-2031'!$D:$D,$B29,'4.2 Program Budget 2028-2031'!$F:$F,README!$M$9)</f>
        <v>0</v>
      </c>
      <c r="AW29" s="937">
        <f>SUMIFS('4.2 Program Budget 2028-2031'!AT:AT,'4.2 Program Budget 2028-2031'!$D:$D,$B29,'4.2 Program Budget 2028-2031'!$F:$F,README!$M$9)</f>
        <v>0</v>
      </c>
      <c r="AX29" s="937">
        <f>SUMIFS('4.2 Program Budget 2028-2031'!AU:AU,'4.2 Program Budget 2028-2031'!$D:$D,$B29,'4.2 Program Budget 2028-2031'!$F:$F,README!$M$9)</f>
        <v>0</v>
      </c>
      <c r="AZ29" s="222"/>
      <c r="BB29" s="223"/>
      <c r="BC29" s="224"/>
      <c r="BD29" s="224"/>
      <c r="BE29" s="224"/>
    </row>
    <row r="30" spans="1:57" ht="16.8" thickTop="1" thickBot="1">
      <c r="A30" s="209">
        <v>4</v>
      </c>
      <c r="B30" s="225" t="s">
        <v>483</v>
      </c>
      <c r="C30" s="456">
        <f>SUM(C21:C29)</f>
        <v>5200</v>
      </c>
      <c r="D30" s="457">
        <f t="shared" ref="D30:F30" si="10">SUM(D21:D29)</f>
        <v>352</v>
      </c>
      <c r="E30" s="457">
        <f t="shared" si="10"/>
        <v>30000</v>
      </c>
      <c r="F30" s="457">
        <f t="shared" si="10"/>
        <v>444</v>
      </c>
      <c r="G30" s="456">
        <f t="shared" ref="G30" si="11">SUM(G21:G29)</f>
        <v>0</v>
      </c>
      <c r="H30" s="456">
        <f t="shared" ref="H30" si="12">SUM(H21:H29)</f>
        <v>0</v>
      </c>
      <c r="I30" s="456">
        <f>SUM(I21:I29)</f>
        <v>5304</v>
      </c>
      <c r="J30" s="457">
        <f t="shared" ref="J30:N30" si="13">SUM(J21:J29)</f>
        <v>356</v>
      </c>
      <c r="K30" s="457">
        <f t="shared" si="13"/>
        <v>44000</v>
      </c>
      <c r="L30" s="457">
        <f t="shared" si="13"/>
        <v>666</v>
      </c>
      <c r="M30" s="456">
        <f t="shared" si="13"/>
        <v>0</v>
      </c>
      <c r="N30" s="456">
        <f t="shared" si="13"/>
        <v>0</v>
      </c>
      <c r="O30" s="456">
        <f>SUM(O21:O29)</f>
        <v>5304</v>
      </c>
      <c r="P30" s="457">
        <f t="shared" ref="P30:T30" si="14">SUM(P21:P29)</f>
        <v>356</v>
      </c>
      <c r="Q30" s="457">
        <f t="shared" si="14"/>
        <v>44000</v>
      </c>
      <c r="R30" s="457">
        <f t="shared" si="14"/>
        <v>666</v>
      </c>
      <c r="S30" s="456">
        <f t="shared" si="14"/>
        <v>0</v>
      </c>
      <c r="T30" s="456">
        <f t="shared" si="14"/>
        <v>0</v>
      </c>
      <c r="U30" s="456">
        <f>SUM(U21:U29)</f>
        <v>5904</v>
      </c>
      <c r="V30" s="457">
        <f t="shared" ref="V30:Z30" si="15">SUM(V21:V29)</f>
        <v>356</v>
      </c>
      <c r="W30" s="457">
        <f t="shared" si="15"/>
        <v>44000</v>
      </c>
      <c r="X30" s="457">
        <f t="shared" si="15"/>
        <v>666</v>
      </c>
      <c r="Y30" s="456">
        <f t="shared" si="15"/>
        <v>0</v>
      </c>
      <c r="Z30" s="456">
        <f t="shared" si="15"/>
        <v>0</v>
      </c>
      <c r="AA30" s="456">
        <f>SUM(AA21:AA29)</f>
        <v>111</v>
      </c>
      <c r="AB30" s="457">
        <f t="shared" ref="AB30:AF30" si="16">SUM(AB21:AB29)</f>
        <v>0</v>
      </c>
      <c r="AC30" s="457">
        <f t="shared" si="16"/>
        <v>0</v>
      </c>
      <c r="AD30" s="457">
        <f t="shared" si="16"/>
        <v>0</v>
      </c>
      <c r="AE30" s="456">
        <f t="shared" si="16"/>
        <v>0</v>
      </c>
      <c r="AF30" s="456">
        <f t="shared" si="16"/>
        <v>0</v>
      </c>
      <c r="AG30" s="456">
        <f>SUM(AG21:AG29)</f>
        <v>222</v>
      </c>
      <c r="AH30" s="457">
        <f t="shared" ref="AH30:AL30" si="17">SUM(AH21:AH29)</f>
        <v>0</v>
      </c>
      <c r="AI30" s="457">
        <f t="shared" si="17"/>
        <v>0</v>
      </c>
      <c r="AJ30" s="457">
        <f t="shared" si="17"/>
        <v>0</v>
      </c>
      <c r="AK30" s="456">
        <f t="shared" si="17"/>
        <v>0</v>
      </c>
      <c r="AL30" s="456">
        <f t="shared" si="17"/>
        <v>0</v>
      </c>
      <c r="AM30" s="456">
        <f>SUM(AM21:AM29)</f>
        <v>333</v>
      </c>
      <c r="AN30" s="457">
        <f t="shared" ref="AN30:AR30" si="18">SUM(AN21:AN29)</f>
        <v>0</v>
      </c>
      <c r="AO30" s="457">
        <f t="shared" si="18"/>
        <v>0</v>
      </c>
      <c r="AP30" s="457">
        <f t="shared" si="18"/>
        <v>0</v>
      </c>
      <c r="AQ30" s="456">
        <f t="shared" si="18"/>
        <v>0</v>
      </c>
      <c r="AR30" s="456">
        <f t="shared" si="18"/>
        <v>0</v>
      </c>
      <c r="AS30" s="456">
        <f>SUM(AS21:AS29)</f>
        <v>444</v>
      </c>
      <c r="AT30" s="457">
        <f t="shared" ref="AT30:AX30" si="19">SUM(AT21:AT29)</f>
        <v>0</v>
      </c>
      <c r="AU30" s="457">
        <f t="shared" si="19"/>
        <v>0</v>
      </c>
      <c r="AV30" s="457">
        <f t="shared" si="19"/>
        <v>0</v>
      </c>
      <c r="AW30" s="456">
        <f t="shared" si="19"/>
        <v>0</v>
      </c>
      <c r="AX30" s="456">
        <f t="shared" si="19"/>
        <v>0</v>
      </c>
      <c r="AZ30" s="823" t="s">
        <v>484</v>
      </c>
      <c r="BB30" s="223"/>
      <c r="BC30" s="224"/>
      <c r="BD30" s="224"/>
      <c r="BE30" s="224"/>
    </row>
    <row r="31" spans="1:57" ht="17.100000000000001" customHeight="1" thickTop="1" thickBot="1">
      <c r="B31" s="663" t="s">
        <v>485</v>
      </c>
      <c r="C31" s="461"/>
      <c r="D31" s="385"/>
      <c r="E31" s="386"/>
      <c r="F31" s="387"/>
      <c r="G31" s="386"/>
      <c r="H31" s="386"/>
      <c r="I31" s="461"/>
      <c r="J31" s="385"/>
      <c r="K31" s="386"/>
      <c r="L31" s="387"/>
      <c r="M31" s="386"/>
      <c r="N31" s="386"/>
      <c r="O31" s="461"/>
      <c r="P31" s="385"/>
      <c r="Q31" s="386"/>
      <c r="R31" s="387"/>
      <c r="S31" s="386"/>
      <c r="T31" s="386"/>
      <c r="U31" s="461"/>
      <c r="V31" s="385"/>
      <c r="W31" s="386"/>
      <c r="X31" s="387"/>
      <c r="Y31" s="386"/>
      <c r="Z31" s="386"/>
      <c r="AA31" s="461"/>
      <c r="AB31" s="385"/>
      <c r="AC31" s="386"/>
      <c r="AD31" s="387"/>
      <c r="AE31" s="386"/>
      <c r="AF31" s="386"/>
      <c r="AG31" s="461"/>
      <c r="AH31" s="385"/>
      <c r="AI31" s="386"/>
      <c r="AJ31" s="387"/>
      <c r="AK31" s="386"/>
      <c r="AL31" s="386"/>
      <c r="AM31" s="461"/>
      <c r="AN31" s="385"/>
      <c r="AO31" s="386"/>
      <c r="AP31" s="387"/>
      <c r="AQ31" s="386"/>
      <c r="AR31" s="386"/>
      <c r="AS31" s="461"/>
      <c r="AT31" s="385"/>
      <c r="AU31" s="386"/>
      <c r="AV31" s="387"/>
      <c r="AW31" s="386"/>
      <c r="AX31" s="386"/>
      <c r="AZ31" s="938" t="s">
        <v>486</v>
      </c>
      <c r="BB31" s="223"/>
      <c r="BC31" s="224"/>
      <c r="BD31" s="226"/>
      <c r="BE31" s="224"/>
    </row>
    <row r="32" spans="1:57" ht="16.5" customHeight="1" thickTop="1" thickBot="1">
      <c r="B32" s="245" t="s">
        <v>487</v>
      </c>
      <c r="C32" s="461"/>
      <c r="D32" s="385"/>
      <c r="E32" s="386"/>
      <c r="F32" s="387"/>
      <c r="G32" s="386"/>
      <c r="H32" s="386"/>
      <c r="I32" s="461"/>
      <c r="J32" s="385"/>
      <c r="K32" s="386"/>
      <c r="L32" s="387"/>
      <c r="M32" s="386"/>
      <c r="N32" s="386"/>
      <c r="O32" s="461"/>
      <c r="P32" s="385"/>
      <c r="Q32" s="386"/>
      <c r="R32" s="387"/>
      <c r="S32" s="386"/>
      <c r="T32" s="386"/>
      <c r="U32" s="461"/>
      <c r="V32" s="385"/>
      <c r="W32" s="386"/>
      <c r="X32" s="387"/>
      <c r="Y32" s="386"/>
      <c r="Z32" s="386"/>
      <c r="AA32" s="461"/>
      <c r="AB32" s="385"/>
      <c r="AC32" s="386"/>
      <c r="AD32" s="387"/>
      <c r="AE32" s="386"/>
      <c r="AF32" s="386"/>
      <c r="AG32" s="461"/>
      <c r="AH32" s="385"/>
      <c r="AI32" s="386"/>
      <c r="AJ32" s="387"/>
      <c r="AK32" s="386"/>
      <c r="AL32" s="386"/>
      <c r="AM32" s="461"/>
      <c r="AN32" s="385"/>
      <c r="AO32" s="386"/>
      <c r="AP32" s="387"/>
      <c r="AQ32" s="386"/>
      <c r="AR32" s="386"/>
      <c r="AS32" s="461"/>
      <c r="AT32" s="385"/>
      <c r="AU32" s="386"/>
      <c r="AV32" s="387"/>
      <c r="AW32" s="386"/>
      <c r="AX32" s="386"/>
      <c r="AZ32" s="1167" t="s">
        <v>488</v>
      </c>
      <c r="BB32" s="223"/>
      <c r="BC32" s="224"/>
      <c r="BD32" s="226"/>
      <c r="BE32" s="224"/>
    </row>
    <row r="33" spans="1:57" ht="16.8" thickTop="1" thickBot="1">
      <c r="B33" s="245" t="s">
        <v>499</v>
      </c>
      <c r="C33" s="461"/>
      <c r="D33" s="385"/>
      <c r="E33" s="386"/>
      <c r="F33" s="387"/>
      <c r="G33" s="386"/>
      <c r="H33" s="386"/>
      <c r="I33" s="461"/>
      <c r="J33" s="385"/>
      <c r="K33" s="386"/>
      <c r="L33" s="387"/>
      <c r="M33" s="386"/>
      <c r="N33" s="386"/>
      <c r="O33" s="461"/>
      <c r="P33" s="385"/>
      <c r="Q33" s="386"/>
      <c r="R33" s="387"/>
      <c r="S33" s="386"/>
      <c r="T33" s="386"/>
      <c r="U33" s="461"/>
      <c r="V33" s="385"/>
      <c r="W33" s="386"/>
      <c r="X33" s="387"/>
      <c r="Y33" s="386"/>
      <c r="Z33" s="386"/>
      <c r="AA33" s="461"/>
      <c r="AB33" s="385"/>
      <c r="AC33" s="386"/>
      <c r="AD33" s="387"/>
      <c r="AE33" s="386"/>
      <c r="AF33" s="386"/>
      <c r="AG33" s="461"/>
      <c r="AH33" s="385"/>
      <c r="AI33" s="386"/>
      <c r="AJ33" s="387"/>
      <c r="AK33" s="386"/>
      <c r="AL33" s="386"/>
      <c r="AM33" s="461"/>
      <c r="AN33" s="385"/>
      <c r="AO33" s="386"/>
      <c r="AP33" s="387"/>
      <c r="AQ33" s="386"/>
      <c r="AR33" s="386"/>
      <c r="AS33" s="461"/>
      <c r="AT33" s="385"/>
      <c r="AU33" s="386"/>
      <c r="AV33" s="387"/>
      <c r="AW33" s="386"/>
      <c r="AX33" s="386"/>
      <c r="AZ33" s="1168"/>
      <c r="BB33" s="223"/>
      <c r="BC33" s="224"/>
      <c r="BD33" s="226"/>
      <c r="BE33" s="224"/>
    </row>
    <row r="34" spans="1:57" s="453" customFormat="1" ht="31.5" customHeight="1" thickTop="1" thickBot="1">
      <c r="B34" s="522" t="s">
        <v>26</v>
      </c>
      <c r="C34" s="523"/>
      <c r="D34" s="524"/>
      <c r="E34" s="524"/>
      <c r="F34" s="525"/>
      <c r="G34" s="524"/>
      <c r="H34" s="524"/>
      <c r="I34" s="523"/>
      <c r="J34" s="524"/>
      <c r="K34" s="524"/>
      <c r="L34" s="525"/>
      <c r="M34" s="524"/>
      <c r="N34" s="524"/>
      <c r="O34" s="523"/>
      <c r="P34" s="524"/>
      <c r="Q34" s="524"/>
      <c r="R34" s="525"/>
      <c r="S34" s="524"/>
      <c r="T34" s="524"/>
      <c r="U34" s="523"/>
      <c r="V34" s="524"/>
      <c r="W34" s="524"/>
      <c r="X34" s="525"/>
      <c r="Y34" s="524"/>
      <c r="Z34" s="524"/>
      <c r="AA34" s="523"/>
      <c r="AB34" s="524"/>
      <c r="AC34" s="524"/>
      <c r="AD34" s="525"/>
      <c r="AE34" s="524"/>
      <c r="AF34" s="524"/>
      <c r="AG34" s="523"/>
      <c r="AH34" s="524"/>
      <c r="AI34" s="524"/>
      <c r="AJ34" s="525"/>
      <c r="AK34" s="524"/>
      <c r="AL34" s="524"/>
      <c r="AM34" s="523"/>
      <c r="AN34" s="524"/>
      <c r="AO34" s="524"/>
      <c r="AP34" s="525"/>
      <c r="AQ34" s="524"/>
      <c r="AR34" s="524"/>
      <c r="AS34" s="523"/>
      <c r="AT34" s="524"/>
      <c r="AU34" s="524"/>
      <c r="AV34" s="525"/>
      <c r="AW34" s="524"/>
      <c r="AX34" s="524"/>
      <c r="AZ34" s="454"/>
      <c r="BB34" s="455"/>
    </row>
    <row r="35" spans="1:57" ht="16.5" customHeight="1" thickTop="1" thickBot="1">
      <c r="B35" s="221" t="s">
        <v>17</v>
      </c>
      <c r="C35" s="297">
        <f>SUMIFS('4.1 Program Budget - 2024-2027'!S:S,'4.1 Program Budget - 2024-2027'!$G:$G,$B35,'4.1 Program Budget - 2024-2027'!$H:$H,README!$M$10)</f>
        <v>730</v>
      </c>
      <c r="D35" s="295">
        <f>SUMIFS('4.1 Program Budget - 2024-2027'!W:W,'4.1 Program Budget - 2024-2027'!$G:$G,$B35,'4.1 Program Budget - 2024-2027'!$H:$H,README!$M$10)</f>
        <v>101</v>
      </c>
      <c r="E35" s="295">
        <f>SUMIFS('4.1 Program Budget - 2024-2027'!X:X,'4.1 Program Budget - 2024-2027'!$G:$G,$B35,'4.1 Program Budget - 2024-2027'!$H:$H,README!$M$10)</f>
        <v>5000</v>
      </c>
      <c r="F35" s="295">
        <f>SUMIFS('4.1 Program Budget - 2024-2027'!Y:Y,'4.1 Program Budget - 2024-2027'!$G:$G,$B35,'4.1 Program Budget - 2024-2027'!$H:$H,README!$M$10)</f>
        <v>222</v>
      </c>
      <c r="G35" s="295">
        <f>SUMIFS('4.1 Program Budget - 2024-2027'!Z:Z,'4.1 Program Budget - 2024-2027'!$G:$G,$B35,'4.1 Program Budget - 2024-2027'!$H:$H,README!$M$10)</f>
        <v>0</v>
      </c>
      <c r="H35" s="295">
        <f>SUMIFS('4.1 Program Budget - 2024-2027'!AA:AA,'4.1 Program Budget - 2024-2027'!$G:$G,$B35,'4.1 Program Budget - 2024-2027'!$H:$H,README!$M$10)</f>
        <v>0</v>
      </c>
      <c r="I35" s="297">
        <f>SUMIFS('4.1 Program Budget - 2024-2027'!AK:AK,'4.1 Program Budget - 2024-2027'!$G:$G,$B35,'4.1 Program Budget - 2024-2027'!$H:$H,README!$M$10)</f>
        <v>932</v>
      </c>
      <c r="J35" s="937">
        <f>SUMIFS('4.1 Program Budget - 2024-2027'!AO:AO,'4.1 Program Budget - 2024-2027'!$G:$G,$B35,'4.1 Program Budget - 2024-2027'!$H:$H,README!$M$10)</f>
        <v>103</v>
      </c>
      <c r="K35" s="937">
        <f>SUMIFS('4.1 Program Budget - 2024-2027'!AP:AP,'4.1 Program Budget - 2024-2027'!$G:$G,$B35,'4.1 Program Budget - 2024-2027'!$H:$H,README!$M$10)</f>
        <v>7000</v>
      </c>
      <c r="L35" s="937">
        <f>SUMIFS('4.1 Program Budget - 2024-2027'!AQ:AQ,'4.1 Program Budget - 2024-2027'!$G:$G,$B35,'4.1 Program Budget - 2024-2027'!$H:$H,README!$M$10)</f>
        <v>333</v>
      </c>
      <c r="M35" s="295">
        <f>SUMIFS('4.1 Program Budget - 2024-2027'!AR:AR,'4.1 Program Budget - 2024-2027'!$G:$G,$B35,'4.1 Program Budget - 2024-2027'!$H:$H,README!$M$10)</f>
        <v>0</v>
      </c>
      <c r="N35" s="295">
        <f>SUMIFS('4.1 Program Budget - 2024-2027'!AS:AS,'4.1 Program Budget - 2024-2027'!$G:$G,$B35,'4.1 Program Budget - 2024-2027'!$H:$H,README!$M$10)</f>
        <v>0</v>
      </c>
      <c r="O35" s="297">
        <f>SUMIFS('4.1 Program Budget - 2024-2027'!BC:BC,'4.1 Program Budget - 2024-2027'!$G:$G,$B35,'4.1 Program Budget - 2024-2027'!$H:$H,README!$M$10)</f>
        <v>1432</v>
      </c>
      <c r="P35" s="937">
        <f>SUMIFS('4.1 Program Budget - 2024-2027'!BG:BG,'4.1 Program Budget - 2024-2027'!$G:$G,$B35,'4.1 Program Budget - 2024-2027'!$H:$H,README!$M$10)</f>
        <v>103</v>
      </c>
      <c r="Q35" s="937">
        <f>SUMIFS('4.1 Program Budget - 2024-2027'!BH:BH,'4.1 Program Budget - 2024-2027'!$G:$G,$B35,'4.1 Program Budget - 2024-2027'!$H:$H,README!$M$10)</f>
        <v>7000</v>
      </c>
      <c r="R35" s="937">
        <f>SUMIFS('4.1 Program Budget - 2024-2027'!BI:BI,'4.1 Program Budget - 2024-2027'!$G:$G,$B35,'4.1 Program Budget - 2024-2027'!$H:$H,README!$M$10)</f>
        <v>333</v>
      </c>
      <c r="S35" s="295">
        <f>SUMIFS('4.1 Program Budget - 2024-2027'!BJ:BJ,'4.1 Program Budget - 2024-2027'!$G:$G,$B35,'4.1 Program Budget - 2024-2027'!$H:$H,README!$M$10)</f>
        <v>0</v>
      </c>
      <c r="T35" s="295">
        <f>SUMIFS('4.1 Program Budget - 2024-2027'!BK:BK,'4.1 Program Budget - 2024-2027'!$G:$G,$B35,'4.1 Program Budget - 2024-2027'!$H:$H,README!$M$10)</f>
        <v>0</v>
      </c>
      <c r="U35" s="297">
        <f>SUMIFS('4.1 Program Budget - 2024-2027'!BU:BU,'4.1 Program Budget - 2024-2027'!$G:$G,$B35,'4.1 Program Budget - 2024-2027'!$H:$H,README!$M$10)</f>
        <v>932</v>
      </c>
      <c r="V35" s="937">
        <f>SUMIFS('4.1 Program Budget - 2024-2027'!BY:BY,'4.1 Program Budget - 2024-2027'!$G:$G,$B35,'4.1 Program Budget - 2024-2027'!$H:$H,README!$M$10)</f>
        <v>103</v>
      </c>
      <c r="W35" s="937">
        <f>SUMIFS('4.1 Program Budget - 2024-2027'!BZ:BZ,'4.1 Program Budget - 2024-2027'!$G:$G,$B35,'4.1 Program Budget - 2024-2027'!$H:$H,README!$M$10)</f>
        <v>7000</v>
      </c>
      <c r="X35" s="937">
        <f>SUMIFS('4.1 Program Budget - 2024-2027'!CA:CA,'4.1 Program Budget - 2024-2027'!$G:$G,$B35,'4.1 Program Budget - 2024-2027'!$H:$H,README!$M$10)</f>
        <v>333</v>
      </c>
      <c r="Y35" s="295">
        <f>SUMIFS('4.1 Program Budget - 2024-2027'!CB:CB,'4.1 Program Budget - 2024-2027'!$G:$G,$B35,'4.1 Program Budget - 2024-2027'!$H:$H,README!$M$10)</f>
        <v>0</v>
      </c>
      <c r="Z35" s="295">
        <f>SUMIFS('4.1 Program Budget - 2024-2027'!CC:CC,'4.1 Program Budget - 2024-2027'!$G:$G,$B35,'4.1 Program Budget - 2024-2027'!$H:$H,README!$M$10)</f>
        <v>0</v>
      </c>
      <c r="AA35" s="296">
        <f>SUMIFS('4.2 Program Budget 2028-2031'!I:I,'4.2 Program Budget 2028-2031'!D:D,B35,'4.2 Program Budget 2028-2031'!F:F,README!$M$10)</f>
        <v>0</v>
      </c>
      <c r="AB35" s="937">
        <f>SUMIFS('4.2 Program Budget 2028-2031'!J:J,'4.2 Program Budget 2028-2031'!$D:$D,$B35,'4.2 Program Budget 2028-2031'!$F:$F,README!$M$10)</f>
        <v>0</v>
      </c>
      <c r="AC35" s="937">
        <f>SUMIFS('4.2 Program Budget 2028-2031'!K:K,'4.2 Program Budget 2028-2031'!$D:$D,$B35,'4.2 Program Budget 2028-2031'!$F:$F,README!$M$10)</f>
        <v>0</v>
      </c>
      <c r="AD35" s="937">
        <f>SUMIFS('4.2 Program Budget 2028-2031'!L:L,'4.2 Program Budget 2028-2031'!$D:$D,$B35,'4.2 Program Budget 2028-2031'!$F:$F,README!$M$10)</f>
        <v>0</v>
      </c>
      <c r="AE35" s="937">
        <f>SUMIFS('4.2 Program Budget 2028-2031'!M:M,'4.2 Program Budget 2028-2031'!$D:$D,$B35,'4.2 Program Budget 2028-2031'!$F:$F,README!$M$10)</f>
        <v>0</v>
      </c>
      <c r="AF35" s="937">
        <f>SUMIFS('4.2 Program Budget 2028-2031'!N:N,'4.2 Program Budget 2028-2031'!$D:$D,$B35,'4.2 Program Budget 2028-2031'!$F:$F,README!$M$10)</f>
        <v>0</v>
      </c>
      <c r="AG35" s="296">
        <f>SUMIFS('4.2 Program Budget 2028-2031'!T:T,'4.2 Program Budget 2028-2031'!$D:$D,$B35,'4.2 Program Budget 2028-2031'!$F:$F,README!$M$10)</f>
        <v>0</v>
      </c>
      <c r="AH35" s="937">
        <f>SUMIFS('4.2 Program Budget 2028-2031'!U:U,'4.2 Program Budget 2028-2031'!$D:$D,$B35,'4.2 Program Budget 2028-2031'!$F:$F,README!$M$10)</f>
        <v>0</v>
      </c>
      <c r="AI35" s="937">
        <f>SUMIFS('4.2 Program Budget 2028-2031'!V:V,'4.2 Program Budget 2028-2031'!$D:$D,$B35,'4.2 Program Budget 2028-2031'!$F:$F,README!$M$10)</f>
        <v>0</v>
      </c>
      <c r="AJ35" s="937">
        <f>SUMIFS('4.2 Program Budget 2028-2031'!W:W,'4.2 Program Budget 2028-2031'!$D:$D,$B35,'4.2 Program Budget 2028-2031'!$F:$F,README!$M$10)</f>
        <v>0</v>
      </c>
      <c r="AK35" s="937">
        <f>SUMIFS('4.2 Program Budget 2028-2031'!X:X,'4.2 Program Budget 2028-2031'!$D:$D,$B35,'4.2 Program Budget 2028-2031'!$F:$F,README!$M$10)</f>
        <v>0</v>
      </c>
      <c r="AL35" s="937">
        <f>SUMIFS('4.2 Program Budget 2028-2031'!Y:Y,'4.2 Program Budget 2028-2031'!$D:$D,$B35,'4.2 Program Budget 2028-2031'!$F:$F,README!$M$10)</f>
        <v>0</v>
      </c>
      <c r="AM35" s="296">
        <f>SUMIFS('4.2 Program Budget 2028-2031'!AE:AE,'4.2 Program Budget 2028-2031'!$D:$D,$B35,'4.2 Program Budget 2028-2031'!$F:$F,README!$M$10)</f>
        <v>0</v>
      </c>
      <c r="AN35" s="937">
        <f>SUMIFS('4.2 Program Budget 2028-2031'!AF:AF,'4.2 Program Budget 2028-2031'!$D:$D,$B35,'4.2 Program Budget 2028-2031'!$F:$F,README!$M$10)</f>
        <v>0</v>
      </c>
      <c r="AO35" s="937">
        <f>SUMIFS('4.2 Program Budget 2028-2031'!AG:AG,'4.2 Program Budget 2028-2031'!$D:$D,$B35,'4.2 Program Budget 2028-2031'!$F:$F,README!$M$10)</f>
        <v>0</v>
      </c>
      <c r="AP35" s="937">
        <f>SUMIFS('4.2 Program Budget 2028-2031'!AH:AH,'4.2 Program Budget 2028-2031'!$D:$D,$B35,'4.2 Program Budget 2028-2031'!$F:$F,README!$M$10)</f>
        <v>0</v>
      </c>
      <c r="AQ35" s="937">
        <f>SUMIFS('4.2 Program Budget 2028-2031'!AI:AI,'4.2 Program Budget 2028-2031'!$D:$D,$B35,'4.2 Program Budget 2028-2031'!$F:$F,README!$M$10)</f>
        <v>0</v>
      </c>
      <c r="AR35" s="937">
        <f>SUMIFS('4.2 Program Budget 2028-2031'!AJ:AJ,'4.2 Program Budget 2028-2031'!$D:$D,$B35,'4.2 Program Budget 2028-2031'!$F:$F,README!$M$10)</f>
        <v>0</v>
      </c>
      <c r="AS35" s="296">
        <f>SUMIFS('4.2 Program Budget 2028-2031'!AP:AP,'4.2 Program Budget 2028-2031'!$D:$D,$B35,'4.2 Program Budget 2028-2031'!$F:$F,README!$M$10)</f>
        <v>0</v>
      </c>
      <c r="AT35" s="937">
        <f>SUMIFS('4.2 Program Budget 2028-2031'!AQ:AQ,'4.2 Program Budget 2028-2031'!$D:$D,$B35,'4.2 Program Budget 2028-2031'!$F:$F,README!$M$10)</f>
        <v>0</v>
      </c>
      <c r="AU35" s="937">
        <f>SUMIFS('4.2 Program Budget 2028-2031'!AR:AR,'4.2 Program Budget 2028-2031'!$D:$D,$B35,'4.2 Program Budget 2028-2031'!$F:$F,README!$M$10)</f>
        <v>0</v>
      </c>
      <c r="AV35" s="937">
        <f>SUMIFS('4.2 Program Budget 2028-2031'!AS:AS,'4.2 Program Budget 2028-2031'!$D:$D,$B35,'4.2 Program Budget 2028-2031'!$F:$F,README!$M$10)</f>
        <v>0</v>
      </c>
      <c r="AW35" s="937">
        <f>SUMIFS('4.2 Program Budget 2028-2031'!AT:AT,'4.2 Program Budget 2028-2031'!$D:$D,$B35,'4.2 Program Budget 2028-2031'!$F:$F,README!$M$10)</f>
        <v>0</v>
      </c>
      <c r="AX35" s="937">
        <f>SUMIFS('4.2 Program Budget 2028-2031'!AU:AU,'4.2 Program Budget 2028-2031'!$D:$D,$B35,'4.2 Program Budget 2028-2031'!$F:$F,README!$M$10)</f>
        <v>0</v>
      </c>
      <c r="AZ35" s="222" t="s">
        <v>481</v>
      </c>
    </row>
    <row r="36" spans="1:57" ht="16.8" thickTop="1" thickBot="1">
      <c r="B36" s="221" t="s">
        <v>22</v>
      </c>
      <c r="C36" s="297">
        <f>SUMIFS('4.1 Program Budget - 2024-2027'!S:S,'4.1 Program Budget - 2024-2027'!$G:$G,$B36,'4.1 Program Budget - 2024-2027'!$H:$H,README!$M$10)</f>
        <v>0</v>
      </c>
      <c r="D36" s="295">
        <f>SUMIFS('4.1 Program Budget - 2024-2027'!W:W,'4.1 Program Budget - 2024-2027'!$G:$G,$B36,'4.1 Program Budget - 2024-2027'!$H:$H,README!$M$10)</f>
        <v>0</v>
      </c>
      <c r="E36" s="295">
        <f>SUMIFS('4.1 Program Budget - 2024-2027'!X:X,'4.1 Program Budget - 2024-2027'!$G:$G,$B36,'4.1 Program Budget - 2024-2027'!$H:$H,README!$M$10)</f>
        <v>0</v>
      </c>
      <c r="F36" s="295">
        <f>SUMIFS('4.1 Program Budget - 2024-2027'!Y:Y,'4.1 Program Budget - 2024-2027'!$G:$G,$B36,'4.1 Program Budget - 2024-2027'!$H:$H,README!$M$10)</f>
        <v>0</v>
      </c>
      <c r="G36" s="295">
        <f>SUMIFS('4.1 Program Budget - 2024-2027'!Z:Z,'4.1 Program Budget - 2024-2027'!$G:$G,$B36,'4.1 Program Budget - 2024-2027'!$H:$H,README!$M$10)</f>
        <v>0</v>
      </c>
      <c r="H36" s="295">
        <f>SUMIFS('4.1 Program Budget - 2024-2027'!AA:AA,'4.1 Program Budget - 2024-2027'!$G:$G,$B36,'4.1 Program Budget - 2024-2027'!$H:$H,README!$M$10)</f>
        <v>0</v>
      </c>
      <c r="I36" s="297">
        <f>SUMIFS('4.1 Program Budget - 2024-2027'!AK:AK,'4.1 Program Budget - 2024-2027'!$G:$G,$B36,'4.1 Program Budget - 2024-2027'!$H:$H,README!$M$10)</f>
        <v>0</v>
      </c>
      <c r="J36" s="937">
        <f>SUMIFS('4.1 Program Budget - 2024-2027'!AO:AO,'4.1 Program Budget - 2024-2027'!$G:$G,$B36,'4.1 Program Budget - 2024-2027'!$H:$H,README!$M$10)</f>
        <v>0</v>
      </c>
      <c r="K36" s="937">
        <f>SUMIFS('4.1 Program Budget - 2024-2027'!AP:AP,'4.1 Program Budget - 2024-2027'!$G:$G,$B36,'4.1 Program Budget - 2024-2027'!$H:$H,README!$M$10)</f>
        <v>0</v>
      </c>
      <c r="L36" s="937">
        <f>SUMIFS('4.1 Program Budget - 2024-2027'!AQ:AQ,'4.1 Program Budget - 2024-2027'!$G:$G,$B36,'4.1 Program Budget - 2024-2027'!$H:$H,README!$M$10)</f>
        <v>0</v>
      </c>
      <c r="M36" s="295">
        <f>SUMIFS('4.1 Program Budget - 2024-2027'!AR:AR,'4.1 Program Budget - 2024-2027'!$G:$G,$B36,'4.1 Program Budget - 2024-2027'!$H:$H,README!$M$10)</f>
        <v>0</v>
      </c>
      <c r="N36" s="295">
        <f>SUMIFS('4.1 Program Budget - 2024-2027'!AS:AS,'4.1 Program Budget - 2024-2027'!$G:$G,$B36,'4.1 Program Budget - 2024-2027'!$H:$H,README!$M$10)</f>
        <v>0</v>
      </c>
      <c r="O36" s="297">
        <f>SUMIFS('4.1 Program Budget - 2024-2027'!BC:BC,'4.1 Program Budget - 2024-2027'!$G:$G,$B36,'4.1 Program Budget - 2024-2027'!$H:$H,README!$M$10)</f>
        <v>0</v>
      </c>
      <c r="P36" s="937">
        <f>SUMIFS('4.1 Program Budget - 2024-2027'!BG:BG,'4.1 Program Budget - 2024-2027'!$G:$G,$B36,'4.1 Program Budget - 2024-2027'!$H:$H,README!$M$10)</f>
        <v>0</v>
      </c>
      <c r="Q36" s="937">
        <f>SUMIFS('4.1 Program Budget - 2024-2027'!BH:BH,'4.1 Program Budget - 2024-2027'!$G:$G,$B36,'4.1 Program Budget - 2024-2027'!$H:$H,README!$M$10)</f>
        <v>0</v>
      </c>
      <c r="R36" s="937">
        <f>SUMIFS('4.1 Program Budget - 2024-2027'!BI:BI,'4.1 Program Budget - 2024-2027'!$G:$G,$B36,'4.1 Program Budget - 2024-2027'!$H:$H,README!$M$10)</f>
        <v>0</v>
      </c>
      <c r="S36" s="295">
        <f>SUMIFS('4.1 Program Budget - 2024-2027'!BJ:BJ,'4.1 Program Budget - 2024-2027'!$G:$G,$B36,'4.1 Program Budget - 2024-2027'!$H:$H,README!$M$10)</f>
        <v>0</v>
      </c>
      <c r="T36" s="295">
        <f>SUMIFS('4.1 Program Budget - 2024-2027'!BK:BK,'4.1 Program Budget - 2024-2027'!$G:$G,$B36,'4.1 Program Budget - 2024-2027'!$H:$H,README!$M$10)</f>
        <v>0</v>
      </c>
      <c r="U36" s="297">
        <f>SUMIFS('4.1 Program Budget - 2024-2027'!BU:BU,'4.1 Program Budget - 2024-2027'!$G:$G,$B36,'4.1 Program Budget - 2024-2027'!$H:$H,README!$M$10)</f>
        <v>0</v>
      </c>
      <c r="V36" s="937">
        <f>SUMIFS('4.1 Program Budget - 2024-2027'!BY:BY,'4.1 Program Budget - 2024-2027'!$G:$G,$B36,'4.1 Program Budget - 2024-2027'!$H:$H,README!$M$10)</f>
        <v>0</v>
      </c>
      <c r="W36" s="937">
        <f>SUMIFS('4.1 Program Budget - 2024-2027'!BZ:BZ,'4.1 Program Budget - 2024-2027'!$G:$G,$B36,'4.1 Program Budget - 2024-2027'!$H:$H,README!$M$10)</f>
        <v>0</v>
      </c>
      <c r="X36" s="937">
        <f>SUMIFS('4.1 Program Budget - 2024-2027'!CA:CA,'4.1 Program Budget - 2024-2027'!$G:$G,$B36,'4.1 Program Budget - 2024-2027'!$H:$H,README!$M$10)</f>
        <v>0</v>
      </c>
      <c r="Y36" s="295">
        <f>SUMIFS('4.1 Program Budget - 2024-2027'!CB:CB,'4.1 Program Budget - 2024-2027'!$G:$G,$B36,'4.1 Program Budget - 2024-2027'!$H:$H,README!$M$10)</f>
        <v>0</v>
      </c>
      <c r="Z36" s="295">
        <f>SUMIFS('4.1 Program Budget - 2024-2027'!CC:CC,'4.1 Program Budget - 2024-2027'!$G:$G,$B36,'4.1 Program Budget - 2024-2027'!$H:$H,README!$M$10)</f>
        <v>0</v>
      </c>
      <c r="AA36" s="296">
        <f>SUMIFS('4.2 Program Budget 2028-2031'!I:I,'4.2 Program Budget 2028-2031'!D:D,B36,'4.2 Program Budget 2028-2031'!F:F,README!$M$10)</f>
        <v>0</v>
      </c>
      <c r="AB36" s="937">
        <f>SUMIFS('4.2 Program Budget 2028-2031'!J:J,'4.2 Program Budget 2028-2031'!$D:$D,$B36,'4.2 Program Budget 2028-2031'!$F:$F,README!$M$10)</f>
        <v>0</v>
      </c>
      <c r="AC36" s="937">
        <f>SUMIFS('4.2 Program Budget 2028-2031'!K:K,'4.2 Program Budget 2028-2031'!$D:$D,$B36,'4.2 Program Budget 2028-2031'!$F:$F,README!$M$10)</f>
        <v>0</v>
      </c>
      <c r="AD36" s="937">
        <f>SUMIFS('4.2 Program Budget 2028-2031'!L:L,'4.2 Program Budget 2028-2031'!$D:$D,$B36,'4.2 Program Budget 2028-2031'!$F:$F,README!$M$10)</f>
        <v>0</v>
      </c>
      <c r="AE36" s="937">
        <f>SUMIFS('4.2 Program Budget 2028-2031'!M:M,'4.2 Program Budget 2028-2031'!$D:$D,$B36,'4.2 Program Budget 2028-2031'!$F:$F,README!$M$10)</f>
        <v>0</v>
      </c>
      <c r="AF36" s="937">
        <f>SUMIFS('4.2 Program Budget 2028-2031'!N:N,'4.2 Program Budget 2028-2031'!$D:$D,$B36,'4.2 Program Budget 2028-2031'!$F:$F,README!$M$10)</f>
        <v>0</v>
      </c>
      <c r="AG36" s="296">
        <f>SUMIFS('4.2 Program Budget 2028-2031'!T:T,'4.2 Program Budget 2028-2031'!$D:$D,$B36,'4.2 Program Budget 2028-2031'!$F:$F,README!$M$10)</f>
        <v>0</v>
      </c>
      <c r="AH36" s="937">
        <f>SUMIFS('4.2 Program Budget 2028-2031'!U:U,'4.2 Program Budget 2028-2031'!$D:$D,$B36,'4.2 Program Budget 2028-2031'!$F:$F,README!$M$10)</f>
        <v>0</v>
      </c>
      <c r="AI36" s="937">
        <f>SUMIFS('4.2 Program Budget 2028-2031'!V:V,'4.2 Program Budget 2028-2031'!$D:$D,$B36,'4.2 Program Budget 2028-2031'!$F:$F,README!$M$10)</f>
        <v>0</v>
      </c>
      <c r="AJ36" s="937">
        <f>SUMIFS('4.2 Program Budget 2028-2031'!W:W,'4.2 Program Budget 2028-2031'!$D:$D,$B36,'4.2 Program Budget 2028-2031'!$F:$F,README!$M$10)</f>
        <v>0</v>
      </c>
      <c r="AK36" s="937">
        <f>SUMIFS('4.2 Program Budget 2028-2031'!X:X,'4.2 Program Budget 2028-2031'!$D:$D,$B36,'4.2 Program Budget 2028-2031'!$F:$F,README!$M$10)</f>
        <v>0</v>
      </c>
      <c r="AL36" s="937">
        <f>SUMIFS('4.2 Program Budget 2028-2031'!Y:Y,'4.2 Program Budget 2028-2031'!$D:$D,$B36,'4.2 Program Budget 2028-2031'!$F:$F,README!$M$10)</f>
        <v>0</v>
      </c>
      <c r="AM36" s="296">
        <f>SUMIFS('4.2 Program Budget 2028-2031'!AE:AE,'4.2 Program Budget 2028-2031'!$D:$D,$B36,'4.2 Program Budget 2028-2031'!$F:$F,README!$M$10)</f>
        <v>0</v>
      </c>
      <c r="AN36" s="937">
        <f>SUMIFS('4.2 Program Budget 2028-2031'!AF:AF,'4.2 Program Budget 2028-2031'!$D:$D,$B36,'4.2 Program Budget 2028-2031'!$F:$F,README!$M$10)</f>
        <v>0</v>
      </c>
      <c r="AO36" s="937">
        <f>SUMIFS('4.2 Program Budget 2028-2031'!AG:AG,'4.2 Program Budget 2028-2031'!$D:$D,$B36,'4.2 Program Budget 2028-2031'!$F:$F,README!$M$10)</f>
        <v>0</v>
      </c>
      <c r="AP36" s="937">
        <f>SUMIFS('4.2 Program Budget 2028-2031'!AH:AH,'4.2 Program Budget 2028-2031'!$D:$D,$B36,'4.2 Program Budget 2028-2031'!$F:$F,README!$M$10)</f>
        <v>0</v>
      </c>
      <c r="AQ36" s="937">
        <f>SUMIFS('4.2 Program Budget 2028-2031'!AI:AI,'4.2 Program Budget 2028-2031'!$D:$D,$B36,'4.2 Program Budget 2028-2031'!$F:$F,README!$M$10)</f>
        <v>0</v>
      </c>
      <c r="AR36" s="937">
        <f>SUMIFS('4.2 Program Budget 2028-2031'!AJ:AJ,'4.2 Program Budget 2028-2031'!$D:$D,$B36,'4.2 Program Budget 2028-2031'!$F:$F,README!$M$10)</f>
        <v>0</v>
      </c>
      <c r="AS36" s="296">
        <f>SUMIFS('4.2 Program Budget 2028-2031'!AP:AP,'4.2 Program Budget 2028-2031'!$D:$D,$B36,'4.2 Program Budget 2028-2031'!$F:$F,README!$M$10)</f>
        <v>0</v>
      </c>
      <c r="AT36" s="937">
        <f>SUMIFS('4.2 Program Budget 2028-2031'!AQ:AQ,'4.2 Program Budget 2028-2031'!$D:$D,$B36,'4.2 Program Budget 2028-2031'!$F:$F,README!$M$10)</f>
        <v>0</v>
      </c>
      <c r="AU36" s="937">
        <f>SUMIFS('4.2 Program Budget 2028-2031'!AR:AR,'4.2 Program Budget 2028-2031'!$D:$D,$B36,'4.2 Program Budget 2028-2031'!$F:$F,README!$M$10)</f>
        <v>0</v>
      </c>
      <c r="AV36" s="937">
        <f>SUMIFS('4.2 Program Budget 2028-2031'!AS:AS,'4.2 Program Budget 2028-2031'!$D:$D,$B36,'4.2 Program Budget 2028-2031'!$F:$F,README!$M$10)</f>
        <v>0</v>
      </c>
      <c r="AW36" s="937">
        <f>SUMIFS('4.2 Program Budget 2028-2031'!AT:AT,'4.2 Program Budget 2028-2031'!$D:$D,$B36,'4.2 Program Budget 2028-2031'!$F:$F,README!$M$10)</f>
        <v>0</v>
      </c>
      <c r="AX36" s="937">
        <f>SUMIFS('4.2 Program Budget 2028-2031'!AU:AU,'4.2 Program Budget 2028-2031'!$D:$D,$B36,'4.2 Program Budget 2028-2031'!$F:$F,README!$M$10)</f>
        <v>0</v>
      </c>
      <c r="AZ36" s="222" t="s">
        <v>482</v>
      </c>
      <c r="BB36" s="223"/>
      <c r="BC36" s="224"/>
      <c r="BD36" s="224"/>
      <c r="BE36" s="224"/>
    </row>
    <row r="37" spans="1:57" ht="16.8" thickTop="1" thickBot="1">
      <c r="B37" s="221" t="s">
        <v>25</v>
      </c>
      <c r="C37" s="297">
        <f>SUMIFS('4.1 Program Budget - 2024-2027'!S:S,'4.1 Program Budget - 2024-2027'!$G:$G,$B37,'4.1 Program Budget - 2024-2027'!$H:$H,README!$M$10)</f>
        <v>0</v>
      </c>
      <c r="D37" s="295">
        <f>SUMIFS('4.1 Program Budget - 2024-2027'!W:W,'4.1 Program Budget - 2024-2027'!$G:$G,$B37,'4.1 Program Budget - 2024-2027'!$H:$H,README!$M$10)</f>
        <v>0</v>
      </c>
      <c r="E37" s="295">
        <f>SUMIFS('4.1 Program Budget - 2024-2027'!X:X,'4.1 Program Budget - 2024-2027'!$G:$G,$B37,'4.1 Program Budget - 2024-2027'!$H:$H,README!$M$10)</f>
        <v>0</v>
      </c>
      <c r="F37" s="295">
        <f>SUMIFS('4.1 Program Budget - 2024-2027'!Y:Y,'4.1 Program Budget - 2024-2027'!$G:$G,$B37,'4.1 Program Budget - 2024-2027'!$H:$H,README!$M$10)</f>
        <v>0</v>
      </c>
      <c r="G37" s="295">
        <f>SUMIFS('4.1 Program Budget - 2024-2027'!Z:Z,'4.1 Program Budget - 2024-2027'!$G:$G,$B37,'4.1 Program Budget - 2024-2027'!$H:$H,README!$M$10)</f>
        <v>0</v>
      </c>
      <c r="H37" s="295">
        <f>SUMIFS('4.1 Program Budget - 2024-2027'!AA:AA,'4.1 Program Budget - 2024-2027'!$G:$G,$B37,'4.1 Program Budget - 2024-2027'!$H:$H,README!$M$10)</f>
        <v>0</v>
      </c>
      <c r="I37" s="297">
        <f>SUMIFS('4.1 Program Budget - 2024-2027'!AK:AK,'4.1 Program Budget - 2024-2027'!$G:$G,$B37,'4.1 Program Budget - 2024-2027'!$H:$H,README!$M$10)</f>
        <v>0</v>
      </c>
      <c r="J37" s="937">
        <f>SUMIFS('4.1 Program Budget - 2024-2027'!AO:AO,'4.1 Program Budget - 2024-2027'!$G:$G,$B37,'4.1 Program Budget - 2024-2027'!$H:$H,README!$M$10)</f>
        <v>0</v>
      </c>
      <c r="K37" s="937">
        <f>SUMIFS('4.1 Program Budget - 2024-2027'!AP:AP,'4.1 Program Budget - 2024-2027'!$G:$G,$B37,'4.1 Program Budget - 2024-2027'!$H:$H,README!$M$10)</f>
        <v>0</v>
      </c>
      <c r="L37" s="937">
        <f>SUMIFS('4.1 Program Budget - 2024-2027'!AQ:AQ,'4.1 Program Budget - 2024-2027'!$G:$G,$B37,'4.1 Program Budget - 2024-2027'!$H:$H,README!$M$10)</f>
        <v>0</v>
      </c>
      <c r="M37" s="295">
        <f>SUMIFS('4.1 Program Budget - 2024-2027'!AR:AR,'4.1 Program Budget - 2024-2027'!$G:$G,$B37,'4.1 Program Budget - 2024-2027'!$H:$H,README!$M$10)</f>
        <v>0</v>
      </c>
      <c r="N37" s="295">
        <f>SUMIFS('4.1 Program Budget - 2024-2027'!AS:AS,'4.1 Program Budget - 2024-2027'!$G:$G,$B37,'4.1 Program Budget - 2024-2027'!$H:$H,README!$M$10)</f>
        <v>0</v>
      </c>
      <c r="O37" s="297">
        <f>SUMIFS('4.1 Program Budget - 2024-2027'!BC:BC,'4.1 Program Budget - 2024-2027'!$G:$G,$B37,'4.1 Program Budget - 2024-2027'!$H:$H,README!$M$10)</f>
        <v>0</v>
      </c>
      <c r="P37" s="937">
        <f>SUMIFS('4.1 Program Budget - 2024-2027'!BG:BG,'4.1 Program Budget - 2024-2027'!$G:$G,$B37,'4.1 Program Budget - 2024-2027'!$H:$H,README!$M$10)</f>
        <v>0</v>
      </c>
      <c r="Q37" s="937">
        <f>SUMIFS('4.1 Program Budget - 2024-2027'!BH:BH,'4.1 Program Budget - 2024-2027'!$G:$G,$B37,'4.1 Program Budget - 2024-2027'!$H:$H,README!$M$10)</f>
        <v>0</v>
      </c>
      <c r="R37" s="937">
        <f>SUMIFS('4.1 Program Budget - 2024-2027'!BI:BI,'4.1 Program Budget - 2024-2027'!$G:$G,$B37,'4.1 Program Budget - 2024-2027'!$H:$H,README!$M$10)</f>
        <v>0</v>
      </c>
      <c r="S37" s="295">
        <f>SUMIFS('4.1 Program Budget - 2024-2027'!BJ:BJ,'4.1 Program Budget - 2024-2027'!$G:$G,$B37,'4.1 Program Budget - 2024-2027'!$H:$H,README!$M$10)</f>
        <v>0</v>
      </c>
      <c r="T37" s="295">
        <f>SUMIFS('4.1 Program Budget - 2024-2027'!BK:BK,'4.1 Program Budget - 2024-2027'!$G:$G,$B37,'4.1 Program Budget - 2024-2027'!$H:$H,README!$M$10)</f>
        <v>0</v>
      </c>
      <c r="U37" s="297">
        <f>SUMIFS('4.1 Program Budget - 2024-2027'!BU:BU,'4.1 Program Budget - 2024-2027'!$G:$G,$B37,'4.1 Program Budget - 2024-2027'!$H:$H,README!$M$10)</f>
        <v>0</v>
      </c>
      <c r="V37" s="937">
        <f>SUMIFS('4.1 Program Budget - 2024-2027'!BY:BY,'4.1 Program Budget - 2024-2027'!$G:$G,$B37,'4.1 Program Budget - 2024-2027'!$H:$H,README!$M$10)</f>
        <v>0</v>
      </c>
      <c r="W37" s="937">
        <f>SUMIFS('4.1 Program Budget - 2024-2027'!BZ:BZ,'4.1 Program Budget - 2024-2027'!$G:$G,$B37,'4.1 Program Budget - 2024-2027'!$H:$H,README!$M$10)</f>
        <v>0</v>
      </c>
      <c r="X37" s="937">
        <f>SUMIFS('4.1 Program Budget - 2024-2027'!CA:CA,'4.1 Program Budget - 2024-2027'!$G:$G,$B37,'4.1 Program Budget - 2024-2027'!$H:$H,README!$M$10)</f>
        <v>0</v>
      </c>
      <c r="Y37" s="295">
        <f>SUMIFS('4.1 Program Budget - 2024-2027'!CB:CB,'4.1 Program Budget - 2024-2027'!$G:$G,$B37,'4.1 Program Budget - 2024-2027'!$H:$H,README!$M$10)</f>
        <v>0</v>
      </c>
      <c r="Z37" s="295">
        <f>SUMIFS('4.1 Program Budget - 2024-2027'!CC:CC,'4.1 Program Budget - 2024-2027'!$G:$G,$B37,'4.1 Program Budget - 2024-2027'!$H:$H,README!$M$10)</f>
        <v>0</v>
      </c>
      <c r="AA37" s="296">
        <f>SUMIFS('4.2 Program Budget 2028-2031'!I:I,'4.2 Program Budget 2028-2031'!D:D,B37,'4.2 Program Budget 2028-2031'!F:F,README!$M$10)</f>
        <v>111</v>
      </c>
      <c r="AB37" s="937">
        <f>SUMIFS('4.2 Program Budget 2028-2031'!J:J,'4.2 Program Budget 2028-2031'!$D:$D,$B37,'4.2 Program Budget 2028-2031'!$F:$F,README!$M$10)</f>
        <v>0</v>
      </c>
      <c r="AC37" s="937">
        <f>SUMIFS('4.2 Program Budget 2028-2031'!K:K,'4.2 Program Budget 2028-2031'!$D:$D,$B37,'4.2 Program Budget 2028-2031'!$F:$F,README!$M$10)</f>
        <v>0</v>
      </c>
      <c r="AD37" s="937">
        <f>SUMIFS('4.2 Program Budget 2028-2031'!L:L,'4.2 Program Budget 2028-2031'!$D:$D,$B37,'4.2 Program Budget 2028-2031'!$F:$F,README!$M$10)</f>
        <v>0</v>
      </c>
      <c r="AE37" s="937">
        <f>SUMIFS('4.2 Program Budget 2028-2031'!M:M,'4.2 Program Budget 2028-2031'!$D:$D,$B37,'4.2 Program Budget 2028-2031'!$F:$F,README!$M$10)</f>
        <v>0</v>
      </c>
      <c r="AF37" s="937">
        <f>SUMIFS('4.2 Program Budget 2028-2031'!N:N,'4.2 Program Budget 2028-2031'!$D:$D,$B37,'4.2 Program Budget 2028-2031'!$F:$F,README!$M$10)</f>
        <v>0</v>
      </c>
      <c r="AG37" s="296">
        <f>SUMIFS('4.2 Program Budget 2028-2031'!T:T,'4.2 Program Budget 2028-2031'!$D:$D,$B37,'4.2 Program Budget 2028-2031'!$F:$F,README!$M$10)</f>
        <v>222</v>
      </c>
      <c r="AH37" s="937">
        <f>SUMIFS('4.2 Program Budget 2028-2031'!U:U,'4.2 Program Budget 2028-2031'!$D:$D,$B37,'4.2 Program Budget 2028-2031'!$F:$F,README!$M$10)</f>
        <v>0</v>
      </c>
      <c r="AI37" s="937">
        <f>SUMIFS('4.2 Program Budget 2028-2031'!V:V,'4.2 Program Budget 2028-2031'!$D:$D,$B37,'4.2 Program Budget 2028-2031'!$F:$F,README!$M$10)</f>
        <v>0</v>
      </c>
      <c r="AJ37" s="937">
        <f>SUMIFS('4.2 Program Budget 2028-2031'!W:W,'4.2 Program Budget 2028-2031'!$D:$D,$B37,'4.2 Program Budget 2028-2031'!$F:$F,README!$M$10)</f>
        <v>0</v>
      </c>
      <c r="AK37" s="937">
        <f>SUMIFS('4.2 Program Budget 2028-2031'!X:X,'4.2 Program Budget 2028-2031'!$D:$D,$B37,'4.2 Program Budget 2028-2031'!$F:$F,README!$M$10)</f>
        <v>0</v>
      </c>
      <c r="AL37" s="937">
        <f>SUMIFS('4.2 Program Budget 2028-2031'!Y:Y,'4.2 Program Budget 2028-2031'!$D:$D,$B37,'4.2 Program Budget 2028-2031'!$F:$F,README!$M$10)</f>
        <v>0</v>
      </c>
      <c r="AM37" s="296">
        <f>SUMIFS('4.2 Program Budget 2028-2031'!AE:AE,'4.2 Program Budget 2028-2031'!$D:$D,$B37,'4.2 Program Budget 2028-2031'!$F:$F,README!$M$10)</f>
        <v>333</v>
      </c>
      <c r="AN37" s="937">
        <f>SUMIFS('4.2 Program Budget 2028-2031'!AF:AF,'4.2 Program Budget 2028-2031'!$D:$D,$B37,'4.2 Program Budget 2028-2031'!$F:$F,README!$M$10)</f>
        <v>0</v>
      </c>
      <c r="AO37" s="937">
        <f>SUMIFS('4.2 Program Budget 2028-2031'!AG:AG,'4.2 Program Budget 2028-2031'!$D:$D,$B37,'4.2 Program Budget 2028-2031'!$F:$F,README!$M$10)</f>
        <v>0</v>
      </c>
      <c r="AP37" s="937">
        <f>SUMIFS('4.2 Program Budget 2028-2031'!AH:AH,'4.2 Program Budget 2028-2031'!$D:$D,$B37,'4.2 Program Budget 2028-2031'!$F:$F,README!$M$10)</f>
        <v>0</v>
      </c>
      <c r="AQ37" s="937">
        <f>SUMIFS('4.2 Program Budget 2028-2031'!AI:AI,'4.2 Program Budget 2028-2031'!$D:$D,$B37,'4.2 Program Budget 2028-2031'!$F:$F,README!$M$10)</f>
        <v>0</v>
      </c>
      <c r="AR37" s="937">
        <f>SUMIFS('4.2 Program Budget 2028-2031'!AJ:AJ,'4.2 Program Budget 2028-2031'!$D:$D,$B37,'4.2 Program Budget 2028-2031'!$F:$F,README!$M$10)</f>
        <v>0</v>
      </c>
      <c r="AS37" s="296">
        <f>SUMIFS('4.2 Program Budget 2028-2031'!AP:AP,'4.2 Program Budget 2028-2031'!$D:$D,$B37,'4.2 Program Budget 2028-2031'!$F:$F,README!$M$10)</f>
        <v>444</v>
      </c>
      <c r="AT37" s="937">
        <f>SUMIFS('4.2 Program Budget 2028-2031'!AQ:AQ,'4.2 Program Budget 2028-2031'!$D:$D,$B37,'4.2 Program Budget 2028-2031'!$F:$F,README!$M$10)</f>
        <v>0</v>
      </c>
      <c r="AU37" s="937">
        <f>SUMIFS('4.2 Program Budget 2028-2031'!AR:AR,'4.2 Program Budget 2028-2031'!$D:$D,$B37,'4.2 Program Budget 2028-2031'!$F:$F,README!$M$10)</f>
        <v>0</v>
      </c>
      <c r="AV37" s="937">
        <f>SUMIFS('4.2 Program Budget 2028-2031'!AS:AS,'4.2 Program Budget 2028-2031'!$D:$D,$B37,'4.2 Program Budget 2028-2031'!$F:$F,README!$M$10)</f>
        <v>0</v>
      </c>
      <c r="AW37" s="937">
        <f>SUMIFS('4.2 Program Budget 2028-2031'!AT:AT,'4.2 Program Budget 2028-2031'!$D:$D,$B37,'4.2 Program Budget 2028-2031'!$F:$F,README!$M$10)</f>
        <v>0</v>
      </c>
      <c r="AX37" s="937">
        <f>SUMIFS('4.2 Program Budget 2028-2031'!AU:AU,'4.2 Program Budget 2028-2031'!$D:$D,$B37,'4.2 Program Budget 2028-2031'!$F:$F,README!$M$10)</f>
        <v>0</v>
      </c>
      <c r="AZ37" s="222"/>
      <c r="BB37" s="223"/>
      <c r="BC37" s="224"/>
      <c r="BD37" s="224"/>
      <c r="BE37" s="224"/>
    </row>
    <row r="38" spans="1:57" ht="16.8" thickTop="1" thickBot="1">
      <c r="B38" s="221" t="s">
        <v>27</v>
      </c>
      <c r="C38" s="297">
        <f>SUMIFS('4.1 Program Budget - 2024-2027'!S:S,'4.1 Program Budget - 2024-2027'!$G:$G,$B38,'4.1 Program Budget - 2024-2027'!$H:$H,README!$M$10)</f>
        <v>0</v>
      </c>
      <c r="D38" s="295">
        <f>SUMIFS('4.1 Program Budget - 2024-2027'!W:W,'4.1 Program Budget - 2024-2027'!$G:$G,$B38,'4.1 Program Budget - 2024-2027'!$H:$H,README!$M$10)</f>
        <v>0</v>
      </c>
      <c r="E38" s="295">
        <f>SUMIFS('4.1 Program Budget - 2024-2027'!X:X,'4.1 Program Budget - 2024-2027'!$G:$G,$B38,'4.1 Program Budget - 2024-2027'!$H:$H,README!$M$10)</f>
        <v>0</v>
      </c>
      <c r="F38" s="295">
        <f>SUMIFS('4.1 Program Budget - 2024-2027'!Y:Y,'4.1 Program Budget - 2024-2027'!$G:$G,$B38,'4.1 Program Budget - 2024-2027'!$H:$H,README!$M$10)</f>
        <v>0</v>
      </c>
      <c r="G38" s="295">
        <f>SUMIFS('4.1 Program Budget - 2024-2027'!Z:Z,'4.1 Program Budget - 2024-2027'!$G:$G,$B38,'4.1 Program Budget - 2024-2027'!$H:$H,README!$M$10)</f>
        <v>0</v>
      </c>
      <c r="H38" s="295">
        <f>SUMIFS('4.1 Program Budget - 2024-2027'!AA:AA,'4.1 Program Budget - 2024-2027'!$G:$G,$B38,'4.1 Program Budget - 2024-2027'!$H:$H,README!$M$10)</f>
        <v>0</v>
      </c>
      <c r="I38" s="297">
        <f>SUMIFS('4.1 Program Budget - 2024-2027'!AK:AK,'4.1 Program Budget - 2024-2027'!$G:$G,$B38,'4.1 Program Budget - 2024-2027'!$H:$H,README!$M$10)</f>
        <v>0</v>
      </c>
      <c r="J38" s="937">
        <f>SUMIFS('4.1 Program Budget - 2024-2027'!AO:AO,'4.1 Program Budget - 2024-2027'!$G:$G,$B38,'4.1 Program Budget - 2024-2027'!$H:$H,README!$M$10)</f>
        <v>0</v>
      </c>
      <c r="K38" s="937">
        <f>SUMIFS('4.1 Program Budget - 2024-2027'!AP:AP,'4.1 Program Budget - 2024-2027'!$G:$G,$B38,'4.1 Program Budget - 2024-2027'!$H:$H,README!$M$10)</f>
        <v>0</v>
      </c>
      <c r="L38" s="937">
        <f>SUMIFS('4.1 Program Budget - 2024-2027'!AQ:AQ,'4.1 Program Budget - 2024-2027'!$G:$G,$B38,'4.1 Program Budget - 2024-2027'!$H:$H,README!$M$10)</f>
        <v>0</v>
      </c>
      <c r="M38" s="295">
        <f>SUMIFS('4.1 Program Budget - 2024-2027'!AR:AR,'4.1 Program Budget - 2024-2027'!$G:$G,$B38,'4.1 Program Budget - 2024-2027'!$H:$H,README!$M$10)</f>
        <v>0</v>
      </c>
      <c r="N38" s="295">
        <f>SUMIFS('4.1 Program Budget - 2024-2027'!AS:AS,'4.1 Program Budget - 2024-2027'!$G:$G,$B38,'4.1 Program Budget - 2024-2027'!$H:$H,README!$M$10)</f>
        <v>0</v>
      </c>
      <c r="O38" s="297">
        <f>SUMIFS('4.1 Program Budget - 2024-2027'!BC:BC,'4.1 Program Budget - 2024-2027'!$G:$G,$B38,'4.1 Program Budget - 2024-2027'!$H:$H,README!$M$10)</f>
        <v>0</v>
      </c>
      <c r="P38" s="937">
        <f>SUMIFS('4.1 Program Budget - 2024-2027'!BG:BG,'4.1 Program Budget - 2024-2027'!$G:$G,$B38,'4.1 Program Budget - 2024-2027'!$H:$H,README!$M$10)</f>
        <v>0</v>
      </c>
      <c r="Q38" s="937">
        <f>SUMIFS('4.1 Program Budget - 2024-2027'!BH:BH,'4.1 Program Budget - 2024-2027'!$G:$G,$B38,'4.1 Program Budget - 2024-2027'!$H:$H,README!$M$10)</f>
        <v>0</v>
      </c>
      <c r="R38" s="937">
        <f>SUMIFS('4.1 Program Budget - 2024-2027'!BI:BI,'4.1 Program Budget - 2024-2027'!$G:$G,$B38,'4.1 Program Budget - 2024-2027'!$H:$H,README!$M$10)</f>
        <v>0</v>
      </c>
      <c r="S38" s="295">
        <f>SUMIFS('4.1 Program Budget - 2024-2027'!BJ:BJ,'4.1 Program Budget - 2024-2027'!$G:$G,$B38,'4.1 Program Budget - 2024-2027'!$H:$H,README!$M$10)</f>
        <v>0</v>
      </c>
      <c r="T38" s="295">
        <f>SUMIFS('4.1 Program Budget - 2024-2027'!BK:BK,'4.1 Program Budget - 2024-2027'!$G:$G,$B38,'4.1 Program Budget - 2024-2027'!$H:$H,README!$M$10)</f>
        <v>0</v>
      </c>
      <c r="U38" s="297">
        <f>SUMIFS('4.1 Program Budget - 2024-2027'!BU:BU,'4.1 Program Budget - 2024-2027'!$G:$G,$B38,'4.1 Program Budget - 2024-2027'!$H:$H,README!$M$10)</f>
        <v>0</v>
      </c>
      <c r="V38" s="937">
        <f>SUMIFS('4.1 Program Budget - 2024-2027'!BY:BY,'4.1 Program Budget - 2024-2027'!$G:$G,$B38,'4.1 Program Budget - 2024-2027'!$H:$H,README!$M$10)</f>
        <v>0</v>
      </c>
      <c r="W38" s="937">
        <f>SUMIFS('4.1 Program Budget - 2024-2027'!BZ:BZ,'4.1 Program Budget - 2024-2027'!$G:$G,$B38,'4.1 Program Budget - 2024-2027'!$H:$H,README!$M$10)</f>
        <v>0</v>
      </c>
      <c r="X38" s="937">
        <f>SUMIFS('4.1 Program Budget - 2024-2027'!CA:CA,'4.1 Program Budget - 2024-2027'!$G:$G,$B38,'4.1 Program Budget - 2024-2027'!$H:$H,README!$M$10)</f>
        <v>0</v>
      </c>
      <c r="Y38" s="295">
        <f>SUMIFS('4.1 Program Budget - 2024-2027'!CB:CB,'4.1 Program Budget - 2024-2027'!$G:$G,$B38,'4.1 Program Budget - 2024-2027'!$H:$H,README!$M$10)</f>
        <v>0</v>
      </c>
      <c r="Z38" s="295">
        <f>SUMIFS('4.1 Program Budget - 2024-2027'!CC:CC,'4.1 Program Budget - 2024-2027'!$G:$G,$B38,'4.1 Program Budget - 2024-2027'!$H:$H,README!$M$10)</f>
        <v>0</v>
      </c>
      <c r="AA38" s="296">
        <f>SUMIFS('4.2 Program Budget 2028-2031'!I:I,'4.2 Program Budget 2028-2031'!D:D,B38,'4.2 Program Budget 2028-2031'!F:F,README!$M$10)</f>
        <v>0</v>
      </c>
      <c r="AB38" s="937">
        <f>SUMIFS('4.2 Program Budget 2028-2031'!J:J,'4.2 Program Budget 2028-2031'!$D:$D,$B38,'4.2 Program Budget 2028-2031'!$F:$F,README!$M$10)</f>
        <v>0</v>
      </c>
      <c r="AC38" s="937">
        <f>SUMIFS('4.2 Program Budget 2028-2031'!K:K,'4.2 Program Budget 2028-2031'!$D:$D,$B38,'4.2 Program Budget 2028-2031'!$F:$F,README!$M$10)</f>
        <v>0</v>
      </c>
      <c r="AD38" s="937">
        <f>SUMIFS('4.2 Program Budget 2028-2031'!L:L,'4.2 Program Budget 2028-2031'!$D:$D,$B38,'4.2 Program Budget 2028-2031'!$F:$F,README!$M$10)</f>
        <v>0</v>
      </c>
      <c r="AE38" s="937">
        <f>SUMIFS('4.2 Program Budget 2028-2031'!M:M,'4.2 Program Budget 2028-2031'!$D:$D,$B38,'4.2 Program Budget 2028-2031'!$F:$F,README!$M$10)</f>
        <v>0</v>
      </c>
      <c r="AF38" s="937">
        <f>SUMIFS('4.2 Program Budget 2028-2031'!N:N,'4.2 Program Budget 2028-2031'!$D:$D,$B38,'4.2 Program Budget 2028-2031'!$F:$F,README!$M$10)</f>
        <v>0</v>
      </c>
      <c r="AG38" s="296">
        <f>SUMIFS('4.2 Program Budget 2028-2031'!T:T,'4.2 Program Budget 2028-2031'!$D:$D,$B38,'4.2 Program Budget 2028-2031'!$F:$F,README!$M$10)</f>
        <v>0</v>
      </c>
      <c r="AH38" s="937">
        <f>SUMIFS('4.2 Program Budget 2028-2031'!U:U,'4.2 Program Budget 2028-2031'!$D:$D,$B38,'4.2 Program Budget 2028-2031'!$F:$F,README!$M$10)</f>
        <v>0</v>
      </c>
      <c r="AI38" s="937">
        <f>SUMIFS('4.2 Program Budget 2028-2031'!V:V,'4.2 Program Budget 2028-2031'!$D:$D,$B38,'4.2 Program Budget 2028-2031'!$F:$F,README!$M$10)</f>
        <v>0</v>
      </c>
      <c r="AJ38" s="937">
        <f>SUMIFS('4.2 Program Budget 2028-2031'!W:W,'4.2 Program Budget 2028-2031'!$D:$D,$B38,'4.2 Program Budget 2028-2031'!$F:$F,README!$M$10)</f>
        <v>0</v>
      </c>
      <c r="AK38" s="937">
        <f>SUMIFS('4.2 Program Budget 2028-2031'!X:X,'4.2 Program Budget 2028-2031'!$D:$D,$B38,'4.2 Program Budget 2028-2031'!$F:$F,README!$M$10)</f>
        <v>0</v>
      </c>
      <c r="AL38" s="937">
        <f>SUMIFS('4.2 Program Budget 2028-2031'!Y:Y,'4.2 Program Budget 2028-2031'!$D:$D,$B38,'4.2 Program Budget 2028-2031'!$F:$F,README!$M$10)</f>
        <v>0</v>
      </c>
      <c r="AM38" s="296">
        <f>SUMIFS('4.2 Program Budget 2028-2031'!AE:AE,'4.2 Program Budget 2028-2031'!$D:$D,$B38,'4.2 Program Budget 2028-2031'!$F:$F,README!$M$10)</f>
        <v>0</v>
      </c>
      <c r="AN38" s="937">
        <f>SUMIFS('4.2 Program Budget 2028-2031'!AF:AF,'4.2 Program Budget 2028-2031'!$D:$D,$B38,'4.2 Program Budget 2028-2031'!$F:$F,README!$M$10)</f>
        <v>0</v>
      </c>
      <c r="AO38" s="937">
        <f>SUMIFS('4.2 Program Budget 2028-2031'!AG:AG,'4.2 Program Budget 2028-2031'!$D:$D,$B38,'4.2 Program Budget 2028-2031'!$F:$F,README!$M$10)</f>
        <v>0</v>
      </c>
      <c r="AP38" s="937">
        <f>SUMIFS('4.2 Program Budget 2028-2031'!AH:AH,'4.2 Program Budget 2028-2031'!$D:$D,$B38,'4.2 Program Budget 2028-2031'!$F:$F,README!$M$10)</f>
        <v>0</v>
      </c>
      <c r="AQ38" s="937">
        <f>SUMIFS('4.2 Program Budget 2028-2031'!AI:AI,'4.2 Program Budget 2028-2031'!$D:$D,$B38,'4.2 Program Budget 2028-2031'!$F:$F,README!$M$10)</f>
        <v>0</v>
      </c>
      <c r="AR38" s="937">
        <f>SUMIFS('4.2 Program Budget 2028-2031'!AJ:AJ,'4.2 Program Budget 2028-2031'!$D:$D,$B38,'4.2 Program Budget 2028-2031'!$F:$F,README!$M$10)</f>
        <v>0</v>
      </c>
      <c r="AS38" s="296">
        <f>SUMIFS('4.2 Program Budget 2028-2031'!AP:AP,'4.2 Program Budget 2028-2031'!$D:$D,$B38,'4.2 Program Budget 2028-2031'!$F:$F,README!$M$10)</f>
        <v>0</v>
      </c>
      <c r="AT38" s="937">
        <f>SUMIFS('4.2 Program Budget 2028-2031'!AQ:AQ,'4.2 Program Budget 2028-2031'!$D:$D,$B38,'4.2 Program Budget 2028-2031'!$F:$F,README!$M$10)</f>
        <v>0</v>
      </c>
      <c r="AU38" s="937">
        <f>SUMIFS('4.2 Program Budget 2028-2031'!AR:AR,'4.2 Program Budget 2028-2031'!$D:$D,$B38,'4.2 Program Budget 2028-2031'!$F:$F,README!$M$10)</f>
        <v>0</v>
      </c>
      <c r="AV38" s="937">
        <f>SUMIFS('4.2 Program Budget 2028-2031'!AS:AS,'4.2 Program Budget 2028-2031'!$D:$D,$B38,'4.2 Program Budget 2028-2031'!$F:$F,README!$M$10)</f>
        <v>0</v>
      </c>
      <c r="AW38" s="937">
        <f>SUMIFS('4.2 Program Budget 2028-2031'!AT:AT,'4.2 Program Budget 2028-2031'!$D:$D,$B38,'4.2 Program Budget 2028-2031'!$F:$F,README!$M$10)</f>
        <v>0</v>
      </c>
      <c r="AX38" s="937">
        <f>SUMIFS('4.2 Program Budget 2028-2031'!AU:AU,'4.2 Program Budget 2028-2031'!$D:$D,$B38,'4.2 Program Budget 2028-2031'!$F:$F,README!$M$10)</f>
        <v>0</v>
      </c>
      <c r="AZ38" s="222"/>
      <c r="BB38" s="223"/>
      <c r="BC38" s="224"/>
      <c r="BD38" s="224"/>
      <c r="BE38" s="224"/>
    </row>
    <row r="39" spans="1:57" ht="16.8" thickTop="1" thickBot="1">
      <c r="B39" s="221" t="s">
        <v>29</v>
      </c>
      <c r="C39" s="297">
        <f>SUMIFS('4.1 Program Budget - 2024-2027'!S:S,'4.1 Program Budget - 2024-2027'!$G:$G,$B39,'4.1 Program Budget - 2024-2027'!$H:$H,README!$M$10)</f>
        <v>0</v>
      </c>
      <c r="D39" s="295">
        <f>SUMIFS('4.1 Program Budget - 2024-2027'!W:W,'4.1 Program Budget - 2024-2027'!$G:$G,$B39,'4.1 Program Budget - 2024-2027'!$H:$H,README!$M$10)</f>
        <v>0</v>
      </c>
      <c r="E39" s="295">
        <f>SUMIFS('4.1 Program Budget - 2024-2027'!X:X,'4.1 Program Budget - 2024-2027'!$G:$G,$B39,'4.1 Program Budget - 2024-2027'!$H:$H,README!$M$10)</f>
        <v>0</v>
      </c>
      <c r="F39" s="295">
        <f>SUMIFS('4.1 Program Budget - 2024-2027'!Y:Y,'4.1 Program Budget - 2024-2027'!$G:$G,$B39,'4.1 Program Budget - 2024-2027'!$H:$H,README!$M$10)</f>
        <v>0</v>
      </c>
      <c r="G39" s="295">
        <f>SUMIFS('4.1 Program Budget - 2024-2027'!Z:Z,'4.1 Program Budget - 2024-2027'!$G:$G,$B39,'4.1 Program Budget - 2024-2027'!$H:$H,README!$M$10)</f>
        <v>0</v>
      </c>
      <c r="H39" s="295">
        <f>SUMIFS('4.1 Program Budget - 2024-2027'!AA:AA,'4.1 Program Budget - 2024-2027'!$G:$G,$B39,'4.1 Program Budget - 2024-2027'!$H:$H,README!$M$10)</f>
        <v>0</v>
      </c>
      <c r="I39" s="297">
        <f>SUMIFS('4.1 Program Budget - 2024-2027'!AK:AK,'4.1 Program Budget - 2024-2027'!$G:$G,$B39,'4.1 Program Budget - 2024-2027'!$H:$H,README!$M$10)</f>
        <v>0</v>
      </c>
      <c r="J39" s="937">
        <f>SUMIFS('4.1 Program Budget - 2024-2027'!AO:AO,'4.1 Program Budget - 2024-2027'!$G:$G,$B39,'4.1 Program Budget - 2024-2027'!$H:$H,README!$M$10)</f>
        <v>0</v>
      </c>
      <c r="K39" s="937">
        <f>SUMIFS('4.1 Program Budget - 2024-2027'!AP:AP,'4.1 Program Budget - 2024-2027'!$G:$G,$B39,'4.1 Program Budget - 2024-2027'!$H:$H,README!$M$10)</f>
        <v>0</v>
      </c>
      <c r="L39" s="937">
        <f>SUMIFS('4.1 Program Budget - 2024-2027'!AQ:AQ,'4.1 Program Budget - 2024-2027'!$G:$G,$B39,'4.1 Program Budget - 2024-2027'!$H:$H,README!$M$10)</f>
        <v>0</v>
      </c>
      <c r="M39" s="295">
        <f>SUMIFS('4.1 Program Budget - 2024-2027'!AR:AR,'4.1 Program Budget - 2024-2027'!$G:$G,$B39,'4.1 Program Budget - 2024-2027'!$H:$H,README!$M$10)</f>
        <v>0</v>
      </c>
      <c r="N39" s="295">
        <f>SUMIFS('4.1 Program Budget - 2024-2027'!AS:AS,'4.1 Program Budget - 2024-2027'!$G:$G,$B39,'4.1 Program Budget - 2024-2027'!$H:$H,README!$M$10)</f>
        <v>0</v>
      </c>
      <c r="O39" s="297">
        <f>SUMIFS('4.1 Program Budget - 2024-2027'!BC:BC,'4.1 Program Budget - 2024-2027'!$G:$G,$B39,'4.1 Program Budget - 2024-2027'!$H:$H,README!$M$10)</f>
        <v>0</v>
      </c>
      <c r="P39" s="937">
        <f>SUMIFS('4.1 Program Budget - 2024-2027'!BG:BG,'4.1 Program Budget - 2024-2027'!$G:$G,$B39,'4.1 Program Budget - 2024-2027'!$H:$H,README!$M$10)</f>
        <v>0</v>
      </c>
      <c r="Q39" s="937">
        <f>SUMIFS('4.1 Program Budget - 2024-2027'!BH:BH,'4.1 Program Budget - 2024-2027'!$G:$G,$B39,'4.1 Program Budget - 2024-2027'!$H:$H,README!$M$10)</f>
        <v>0</v>
      </c>
      <c r="R39" s="937">
        <f>SUMIFS('4.1 Program Budget - 2024-2027'!BI:BI,'4.1 Program Budget - 2024-2027'!$G:$G,$B39,'4.1 Program Budget - 2024-2027'!$H:$H,README!$M$10)</f>
        <v>0</v>
      </c>
      <c r="S39" s="295">
        <f>SUMIFS('4.1 Program Budget - 2024-2027'!BJ:BJ,'4.1 Program Budget - 2024-2027'!$G:$G,$B39,'4.1 Program Budget - 2024-2027'!$H:$H,README!$M$10)</f>
        <v>0</v>
      </c>
      <c r="T39" s="295">
        <f>SUMIFS('4.1 Program Budget - 2024-2027'!BK:BK,'4.1 Program Budget - 2024-2027'!$G:$G,$B39,'4.1 Program Budget - 2024-2027'!$H:$H,README!$M$10)</f>
        <v>0</v>
      </c>
      <c r="U39" s="297">
        <f>SUMIFS('4.1 Program Budget - 2024-2027'!BU:BU,'4.1 Program Budget - 2024-2027'!$G:$G,$B39,'4.1 Program Budget - 2024-2027'!$H:$H,README!$M$10)</f>
        <v>0</v>
      </c>
      <c r="V39" s="937">
        <f>SUMIFS('4.1 Program Budget - 2024-2027'!BY:BY,'4.1 Program Budget - 2024-2027'!$G:$G,$B39,'4.1 Program Budget - 2024-2027'!$H:$H,README!$M$10)</f>
        <v>0</v>
      </c>
      <c r="W39" s="937">
        <f>SUMIFS('4.1 Program Budget - 2024-2027'!BZ:BZ,'4.1 Program Budget - 2024-2027'!$G:$G,$B39,'4.1 Program Budget - 2024-2027'!$H:$H,README!$M$10)</f>
        <v>0</v>
      </c>
      <c r="X39" s="937">
        <f>SUMIFS('4.1 Program Budget - 2024-2027'!CA:CA,'4.1 Program Budget - 2024-2027'!$G:$G,$B39,'4.1 Program Budget - 2024-2027'!$H:$H,README!$M$10)</f>
        <v>0</v>
      </c>
      <c r="Y39" s="295">
        <f>SUMIFS('4.1 Program Budget - 2024-2027'!CB:CB,'4.1 Program Budget - 2024-2027'!$G:$G,$B39,'4.1 Program Budget - 2024-2027'!$H:$H,README!$M$10)</f>
        <v>0</v>
      </c>
      <c r="Z39" s="295">
        <f>SUMIFS('4.1 Program Budget - 2024-2027'!CC:CC,'4.1 Program Budget - 2024-2027'!$G:$G,$B39,'4.1 Program Budget - 2024-2027'!$H:$H,README!$M$10)</f>
        <v>0</v>
      </c>
      <c r="AA39" s="296">
        <f>SUMIFS('4.2 Program Budget 2028-2031'!I:I,'4.2 Program Budget 2028-2031'!D:D,B39,'4.2 Program Budget 2028-2031'!F:F,README!$M$10)</f>
        <v>0</v>
      </c>
      <c r="AB39" s="937">
        <f>SUMIFS('4.2 Program Budget 2028-2031'!J:J,'4.2 Program Budget 2028-2031'!$D:$D,$B39,'4.2 Program Budget 2028-2031'!$F:$F,README!$M$10)</f>
        <v>0</v>
      </c>
      <c r="AC39" s="937">
        <f>SUMIFS('4.2 Program Budget 2028-2031'!K:K,'4.2 Program Budget 2028-2031'!$D:$D,$B39,'4.2 Program Budget 2028-2031'!$F:$F,README!$M$10)</f>
        <v>0</v>
      </c>
      <c r="AD39" s="937">
        <f>SUMIFS('4.2 Program Budget 2028-2031'!L:L,'4.2 Program Budget 2028-2031'!$D:$D,$B39,'4.2 Program Budget 2028-2031'!$F:$F,README!$M$10)</f>
        <v>0</v>
      </c>
      <c r="AE39" s="937">
        <f>SUMIFS('4.2 Program Budget 2028-2031'!M:M,'4.2 Program Budget 2028-2031'!$D:$D,$B39,'4.2 Program Budget 2028-2031'!$F:$F,README!$M$10)</f>
        <v>0</v>
      </c>
      <c r="AF39" s="937">
        <f>SUMIFS('4.2 Program Budget 2028-2031'!N:N,'4.2 Program Budget 2028-2031'!$D:$D,$B39,'4.2 Program Budget 2028-2031'!$F:$F,README!$M$10)</f>
        <v>0</v>
      </c>
      <c r="AG39" s="296">
        <f>SUMIFS('4.2 Program Budget 2028-2031'!T:T,'4.2 Program Budget 2028-2031'!$D:$D,$B39,'4.2 Program Budget 2028-2031'!$F:$F,README!$M$10)</f>
        <v>0</v>
      </c>
      <c r="AH39" s="937">
        <f>SUMIFS('4.2 Program Budget 2028-2031'!U:U,'4.2 Program Budget 2028-2031'!$D:$D,$B39,'4.2 Program Budget 2028-2031'!$F:$F,README!$M$10)</f>
        <v>0</v>
      </c>
      <c r="AI39" s="937">
        <f>SUMIFS('4.2 Program Budget 2028-2031'!V:V,'4.2 Program Budget 2028-2031'!$D:$D,$B39,'4.2 Program Budget 2028-2031'!$F:$F,README!$M$10)</f>
        <v>0</v>
      </c>
      <c r="AJ39" s="937">
        <f>SUMIFS('4.2 Program Budget 2028-2031'!W:W,'4.2 Program Budget 2028-2031'!$D:$D,$B39,'4.2 Program Budget 2028-2031'!$F:$F,README!$M$10)</f>
        <v>0</v>
      </c>
      <c r="AK39" s="937">
        <f>SUMIFS('4.2 Program Budget 2028-2031'!X:X,'4.2 Program Budget 2028-2031'!$D:$D,$B39,'4.2 Program Budget 2028-2031'!$F:$F,README!$M$10)</f>
        <v>0</v>
      </c>
      <c r="AL39" s="937">
        <f>SUMIFS('4.2 Program Budget 2028-2031'!Y:Y,'4.2 Program Budget 2028-2031'!$D:$D,$B39,'4.2 Program Budget 2028-2031'!$F:$F,README!$M$10)</f>
        <v>0</v>
      </c>
      <c r="AM39" s="296">
        <f>SUMIFS('4.2 Program Budget 2028-2031'!AE:AE,'4.2 Program Budget 2028-2031'!$D:$D,$B39,'4.2 Program Budget 2028-2031'!$F:$F,README!$M$10)</f>
        <v>0</v>
      </c>
      <c r="AN39" s="937">
        <f>SUMIFS('4.2 Program Budget 2028-2031'!AF:AF,'4.2 Program Budget 2028-2031'!$D:$D,$B39,'4.2 Program Budget 2028-2031'!$F:$F,README!$M$10)</f>
        <v>0</v>
      </c>
      <c r="AO39" s="937">
        <f>SUMIFS('4.2 Program Budget 2028-2031'!AG:AG,'4.2 Program Budget 2028-2031'!$D:$D,$B39,'4.2 Program Budget 2028-2031'!$F:$F,README!$M$10)</f>
        <v>0</v>
      </c>
      <c r="AP39" s="937">
        <f>SUMIFS('4.2 Program Budget 2028-2031'!AH:AH,'4.2 Program Budget 2028-2031'!$D:$D,$B39,'4.2 Program Budget 2028-2031'!$F:$F,README!$M$10)</f>
        <v>0</v>
      </c>
      <c r="AQ39" s="937">
        <f>SUMIFS('4.2 Program Budget 2028-2031'!AI:AI,'4.2 Program Budget 2028-2031'!$D:$D,$B39,'4.2 Program Budget 2028-2031'!$F:$F,README!$M$10)</f>
        <v>0</v>
      </c>
      <c r="AR39" s="937">
        <f>SUMIFS('4.2 Program Budget 2028-2031'!AJ:AJ,'4.2 Program Budget 2028-2031'!$D:$D,$B39,'4.2 Program Budget 2028-2031'!$F:$F,README!$M$10)</f>
        <v>0</v>
      </c>
      <c r="AS39" s="296">
        <f>SUMIFS('4.2 Program Budget 2028-2031'!AP:AP,'4.2 Program Budget 2028-2031'!$D:$D,$B39,'4.2 Program Budget 2028-2031'!$F:$F,README!$M$10)</f>
        <v>0</v>
      </c>
      <c r="AT39" s="937">
        <f>SUMIFS('4.2 Program Budget 2028-2031'!AQ:AQ,'4.2 Program Budget 2028-2031'!$D:$D,$B39,'4.2 Program Budget 2028-2031'!$F:$F,README!$M$10)</f>
        <v>0</v>
      </c>
      <c r="AU39" s="937">
        <f>SUMIFS('4.2 Program Budget 2028-2031'!AR:AR,'4.2 Program Budget 2028-2031'!$D:$D,$B39,'4.2 Program Budget 2028-2031'!$F:$F,README!$M$10)</f>
        <v>0</v>
      </c>
      <c r="AV39" s="937">
        <f>SUMIFS('4.2 Program Budget 2028-2031'!AS:AS,'4.2 Program Budget 2028-2031'!$D:$D,$B39,'4.2 Program Budget 2028-2031'!$F:$F,README!$M$10)</f>
        <v>0</v>
      </c>
      <c r="AW39" s="937">
        <f>SUMIFS('4.2 Program Budget 2028-2031'!AT:AT,'4.2 Program Budget 2028-2031'!$D:$D,$B39,'4.2 Program Budget 2028-2031'!$F:$F,README!$M$10)</f>
        <v>0</v>
      </c>
      <c r="AX39" s="937">
        <f>SUMIFS('4.2 Program Budget 2028-2031'!AU:AU,'4.2 Program Budget 2028-2031'!$D:$D,$B39,'4.2 Program Budget 2028-2031'!$F:$F,README!$M$10)</f>
        <v>0</v>
      </c>
      <c r="AZ39" s="222"/>
      <c r="BB39" s="223"/>
      <c r="BC39" s="224"/>
      <c r="BD39" s="224"/>
      <c r="BE39" s="224"/>
    </row>
    <row r="40" spans="1:57" ht="16.8" thickTop="1" thickBot="1">
      <c r="B40" s="221" t="s">
        <v>30</v>
      </c>
      <c r="C40" s="297">
        <f>SUMIFS('4.1 Program Budget - 2024-2027'!S:S,'4.1 Program Budget - 2024-2027'!$G:$G,$B40,'4.1 Program Budget - 2024-2027'!$H:$H,README!$M$10)</f>
        <v>0</v>
      </c>
      <c r="D40" s="295">
        <f>SUMIFS('4.1 Program Budget - 2024-2027'!W:W,'4.1 Program Budget - 2024-2027'!$G:$G,$B40,'4.1 Program Budget - 2024-2027'!$H:$H,README!$M$10)</f>
        <v>0</v>
      </c>
      <c r="E40" s="295">
        <f>SUMIFS('4.1 Program Budget - 2024-2027'!X:X,'4.1 Program Budget - 2024-2027'!$G:$G,$B40,'4.1 Program Budget - 2024-2027'!$H:$H,README!$M$10)</f>
        <v>0</v>
      </c>
      <c r="F40" s="295">
        <f>SUMIFS('4.1 Program Budget - 2024-2027'!Y:Y,'4.1 Program Budget - 2024-2027'!$G:$G,$B40,'4.1 Program Budget - 2024-2027'!$H:$H,README!$M$10)</f>
        <v>0</v>
      </c>
      <c r="G40" s="295">
        <f>SUMIFS('4.1 Program Budget - 2024-2027'!Z:Z,'4.1 Program Budget - 2024-2027'!$G:$G,$B40,'4.1 Program Budget - 2024-2027'!$H:$H,README!$M$10)</f>
        <v>0</v>
      </c>
      <c r="H40" s="295">
        <f>SUMIFS('4.1 Program Budget - 2024-2027'!AA:AA,'4.1 Program Budget - 2024-2027'!$G:$G,$B40,'4.1 Program Budget - 2024-2027'!$H:$H,README!$M$10)</f>
        <v>0</v>
      </c>
      <c r="I40" s="297">
        <f>SUMIFS('4.1 Program Budget - 2024-2027'!AK:AK,'4.1 Program Budget - 2024-2027'!$G:$G,$B40,'4.1 Program Budget - 2024-2027'!$H:$H,README!$M$10)</f>
        <v>0</v>
      </c>
      <c r="J40" s="937">
        <f>SUMIFS('4.1 Program Budget - 2024-2027'!AO:AO,'4.1 Program Budget - 2024-2027'!$G:$G,$B40,'4.1 Program Budget - 2024-2027'!$H:$H,README!$M$10)</f>
        <v>0</v>
      </c>
      <c r="K40" s="937">
        <f>SUMIFS('4.1 Program Budget - 2024-2027'!AP:AP,'4.1 Program Budget - 2024-2027'!$G:$G,$B40,'4.1 Program Budget - 2024-2027'!$H:$H,README!$M$10)</f>
        <v>0</v>
      </c>
      <c r="L40" s="937">
        <f>SUMIFS('4.1 Program Budget - 2024-2027'!AQ:AQ,'4.1 Program Budget - 2024-2027'!$G:$G,$B40,'4.1 Program Budget - 2024-2027'!$H:$H,README!$M$10)</f>
        <v>0</v>
      </c>
      <c r="M40" s="295">
        <f>SUMIFS('4.1 Program Budget - 2024-2027'!AR:AR,'4.1 Program Budget - 2024-2027'!$G:$G,$B40,'4.1 Program Budget - 2024-2027'!$H:$H,README!$M$10)</f>
        <v>0</v>
      </c>
      <c r="N40" s="295">
        <f>SUMIFS('4.1 Program Budget - 2024-2027'!AS:AS,'4.1 Program Budget - 2024-2027'!$G:$G,$B40,'4.1 Program Budget - 2024-2027'!$H:$H,README!$M$10)</f>
        <v>0</v>
      </c>
      <c r="O40" s="297">
        <f>SUMIFS('4.1 Program Budget - 2024-2027'!BC:BC,'4.1 Program Budget - 2024-2027'!$G:$G,$B40,'4.1 Program Budget - 2024-2027'!$H:$H,README!$M$10)</f>
        <v>0</v>
      </c>
      <c r="P40" s="937">
        <f>SUMIFS('4.1 Program Budget - 2024-2027'!BG:BG,'4.1 Program Budget - 2024-2027'!$G:$G,$B40,'4.1 Program Budget - 2024-2027'!$H:$H,README!$M$10)</f>
        <v>0</v>
      </c>
      <c r="Q40" s="937">
        <f>SUMIFS('4.1 Program Budget - 2024-2027'!BH:BH,'4.1 Program Budget - 2024-2027'!$G:$G,$B40,'4.1 Program Budget - 2024-2027'!$H:$H,README!$M$10)</f>
        <v>0</v>
      </c>
      <c r="R40" s="937">
        <f>SUMIFS('4.1 Program Budget - 2024-2027'!BI:BI,'4.1 Program Budget - 2024-2027'!$G:$G,$B40,'4.1 Program Budget - 2024-2027'!$H:$H,README!$M$10)</f>
        <v>0</v>
      </c>
      <c r="S40" s="295">
        <f>SUMIFS('4.1 Program Budget - 2024-2027'!BJ:BJ,'4.1 Program Budget - 2024-2027'!$G:$G,$B40,'4.1 Program Budget - 2024-2027'!$H:$H,README!$M$10)</f>
        <v>0</v>
      </c>
      <c r="T40" s="295">
        <f>SUMIFS('4.1 Program Budget - 2024-2027'!BK:BK,'4.1 Program Budget - 2024-2027'!$G:$G,$B40,'4.1 Program Budget - 2024-2027'!$H:$H,README!$M$10)</f>
        <v>0</v>
      </c>
      <c r="U40" s="297">
        <f>SUMIFS('4.1 Program Budget - 2024-2027'!BU:BU,'4.1 Program Budget - 2024-2027'!$G:$G,$B40,'4.1 Program Budget - 2024-2027'!$H:$H,README!$M$10)</f>
        <v>0</v>
      </c>
      <c r="V40" s="937">
        <f>SUMIFS('4.1 Program Budget - 2024-2027'!BY:BY,'4.1 Program Budget - 2024-2027'!$G:$G,$B40,'4.1 Program Budget - 2024-2027'!$H:$H,README!$M$10)</f>
        <v>0</v>
      </c>
      <c r="W40" s="937">
        <f>SUMIFS('4.1 Program Budget - 2024-2027'!BZ:BZ,'4.1 Program Budget - 2024-2027'!$G:$G,$B40,'4.1 Program Budget - 2024-2027'!$H:$H,README!$M$10)</f>
        <v>0</v>
      </c>
      <c r="X40" s="937">
        <f>SUMIFS('4.1 Program Budget - 2024-2027'!CA:CA,'4.1 Program Budget - 2024-2027'!$G:$G,$B40,'4.1 Program Budget - 2024-2027'!$H:$H,README!$M$10)</f>
        <v>0</v>
      </c>
      <c r="Y40" s="295">
        <f>SUMIFS('4.1 Program Budget - 2024-2027'!CB:CB,'4.1 Program Budget - 2024-2027'!$G:$G,$B40,'4.1 Program Budget - 2024-2027'!$H:$H,README!$M$10)</f>
        <v>0</v>
      </c>
      <c r="Z40" s="295">
        <f>SUMIFS('4.1 Program Budget - 2024-2027'!CC:CC,'4.1 Program Budget - 2024-2027'!$G:$G,$B40,'4.1 Program Budget - 2024-2027'!$H:$H,README!$M$10)</f>
        <v>0</v>
      </c>
      <c r="AA40" s="296">
        <f>SUMIFS('4.2 Program Budget 2028-2031'!I:I,'4.2 Program Budget 2028-2031'!D:D,B40,'4.2 Program Budget 2028-2031'!F:F,README!$M$10)</f>
        <v>0</v>
      </c>
      <c r="AB40" s="937">
        <f>SUMIFS('4.2 Program Budget 2028-2031'!J:J,'4.2 Program Budget 2028-2031'!$D:$D,$B40,'4.2 Program Budget 2028-2031'!$F:$F,README!$M$10)</f>
        <v>0</v>
      </c>
      <c r="AC40" s="937">
        <f>SUMIFS('4.2 Program Budget 2028-2031'!K:K,'4.2 Program Budget 2028-2031'!$D:$D,$B40,'4.2 Program Budget 2028-2031'!$F:$F,README!$M$10)</f>
        <v>0</v>
      </c>
      <c r="AD40" s="937">
        <f>SUMIFS('4.2 Program Budget 2028-2031'!L:L,'4.2 Program Budget 2028-2031'!$D:$D,$B40,'4.2 Program Budget 2028-2031'!$F:$F,README!$M$10)</f>
        <v>0</v>
      </c>
      <c r="AE40" s="937">
        <f>SUMIFS('4.2 Program Budget 2028-2031'!M:M,'4.2 Program Budget 2028-2031'!$D:$D,$B40,'4.2 Program Budget 2028-2031'!$F:$F,README!$M$10)</f>
        <v>0</v>
      </c>
      <c r="AF40" s="937">
        <f>SUMIFS('4.2 Program Budget 2028-2031'!N:N,'4.2 Program Budget 2028-2031'!$D:$D,$B40,'4.2 Program Budget 2028-2031'!$F:$F,README!$M$10)</f>
        <v>0</v>
      </c>
      <c r="AG40" s="296">
        <f>SUMIFS('4.2 Program Budget 2028-2031'!T:T,'4.2 Program Budget 2028-2031'!$D:$D,$B40,'4.2 Program Budget 2028-2031'!$F:$F,README!$M$10)</f>
        <v>0</v>
      </c>
      <c r="AH40" s="937">
        <f>SUMIFS('4.2 Program Budget 2028-2031'!U:U,'4.2 Program Budget 2028-2031'!$D:$D,$B40,'4.2 Program Budget 2028-2031'!$F:$F,README!$M$10)</f>
        <v>0</v>
      </c>
      <c r="AI40" s="937">
        <f>SUMIFS('4.2 Program Budget 2028-2031'!V:V,'4.2 Program Budget 2028-2031'!$D:$D,$B40,'4.2 Program Budget 2028-2031'!$F:$F,README!$M$10)</f>
        <v>0</v>
      </c>
      <c r="AJ40" s="937">
        <f>SUMIFS('4.2 Program Budget 2028-2031'!W:W,'4.2 Program Budget 2028-2031'!$D:$D,$B40,'4.2 Program Budget 2028-2031'!$F:$F,README!$M$10)</f>
        <v>0</v>
      </c>
      <c r="AK40" s="937">
        <f>SUMIFS('4.2 Program Budget 2028-2031'!X:X,'4.2 Program Budget 2028-2031'!$D:$D,$B40,'4.2 Program Budget 2028-2031'!$F:$F,README!$M$10)</f>
        <v>0</v>
      </c>
      <c r="AL40" s="937">
        <f>SUMIFS('4.2 Program Budget 2028-2031'!Y:Y,'4.2 Program Budget 2028-2031'!$D:$D,$B40,'4.2 Program Budget 2028-2031'!$F:$F,README!$M$10)</f>
        <v>0</v>
      </c>
      <c r="AM40" s="296">
        <f>SUMIFS('4.2 Program Budget 2028-2031'!AE:AE,'4.2 Program Budget 2028-2031'!$D:$D,$B40,'4.2 Program Budget 2028-2031'!$F:$F,README!$M$10)</f>
        <v>0</v>
      </c>
      <c r="AN40" s="937">
        <f>SUMIFS('4.2 Program Budget 2028-2031'!AF:AF,'4.2 Program Budget 2028-2031'!$D:$D,$B40,'4.2 Program Budget 2028-2031'!$F:$F,README!$M$10)</f>
        <v>0</v>
      </c>
      <c r="AO40" s="937">
        <f>SUMIFS('4.2 Program Budget 2028-2031'!AG:AG,'4.2 Program Budget 2028-2031'!$D:$D,$B40,'4.2 Program Budget 2028-2031'!$F:$F,README!$M$10)</f>
        <v>0</v>
      </c>
      <c r="AP40" s="937">
        <f>SUMIFS('4.2 Program Budget 2028-2031'!AH:AH,'4.2 Program Budget 2028-2031'!$D:$D,$B40,'4.2 Program Budget 2028-2031'!$F:$F,README!$M$10)</f>
        <v>0</v>
      </c>
      <c r="AQ40" s="937">
        <f>SUMIFS('4.2 Program Budget 2028-2031'!AI:AI,'4.2 Program Budget 2028-2031'!$D:$D,$B40,'4.2 Program Budget 2028-2031'!$F:$F,README!$M$10)</f>
        <v>0</v>
      </c>
      <c r="AR40" s="937">
        <f>SUMIFS('4.2 Program Budget 2028-2031'!AJ:AJ,'4.2 Program Budget 2028-2031'!$D:$D,$B40,'4.2 Program Budget 2028-2031'!$F:$F,README!$M$10)</f>
        <v>0</v>
      </c>
      <c r="AS40" s="296">
        <f>SUMIFS('4.2 Program Budget 2028-2031'!AP:AP,'4.2 Program Budget 2028-2031'!$D:$D,$B40,'4.2 Program Budget 2028-2031'!$F:$F,README!$M$10)</f>
        <v>0</v>
      </c>
      <c r="AT40" s="937">
        <f>SUMIFS('4.2 Program Budget 2028-2031'!AQ:AQ,'4.2 Program Budget 2028-2031'!$D:$D,$B40,'4.2 Program Budget 2028-2031'!$F:$F,README!$M$10)</f>
        <v>0</v>
      </c>
      <c r="AU40" s="937">
        <f>SUMIFS('4.2 Program Budget 2028-2031'!AR:AR,'4.2 Program Budget 2028-2031'!$D:$D,$B40,'4.2 Program Budget 2028-2031'!$F:$F,README!$M$10)</f>
        <v>0</v>
      </c>
      <c r="AV40" s="937">
        <f>SUMIFS('4.2 Program Budget 2028-2031'!AS:AS,'4.2 Program Budget 2028-2031'!$D:$D,$B40,'4.2 Program Budget 2028-2031'!$F:$F,README!$M$10)</f>
        <v>0</v>
      </c>
      <c r="AW40" s="937">
        <f>SUMIFS('4.2 Program Budget 2028-2031'!AT:AT,'4.2 Program Budget 2028-2031'!$D:$D,$B40,'4.2 Program Budget 2028-2031'!$F:$F,README!$M$10)</f>
        <v>0</v>
      </c>
      <c r="AX40" s="937">
        <f>SUMIFS('4.2 Program Budget 2028-2031'!AU:AU,'4.2 Program Budget 2028-2031'!$D:$D,$B40,'4.2 Program Budget 2028-2031'!$F:$F,README!$M$10)</f>
        <v>0</v>
      </c>
      <c r="AZ40" s="222"/>
      <c r="BB40" s="223"/>
      <c r="BC40" s="224"/>
      <c r="BD40" s="224"/>
      <c r="BE40" s="224"/>
    </row>
    <row r="41" spans="1:57" ht="16.8" thickTop="1" thickBot="1">
      <c r="A41" s="209">
        <v>1</v>
      </c>
      <c r="B41" s="221" t="s">
        <v>32</v>
      </c>
      <c r="C41" s="297">
        <f>SUMIFS('4.1 Program Budget - 2024-2027'!S:S,'4.1 Program Budget - 2024-2027'!$G:$G,$B41,'4.1 Program Budget - 2024-2027'!$H:$H,README!$M$10)</f>
        <v>0</v>
      </c>
      <c r="D41" s="295">
        <f>SUMIFS('4.1 Program Budget - 2024-2027'!W:W,'4.1 Program Budget - 2024-2027'!$G:$G,$B41,'4.1 Program Budget - 2024-2027'!$H:$H,README!$M$10)</f>
        <v>0</v>
      </c>
      <c r="E41" s="295">
        <f>SUMIFS('4.1 Program Budget - 2024-2027'!X:X,'4.1 Program Budget - 2024-2027'!$G:$G,$B41,'4.1 Program Budget - 2024-2027'!$H:$H,README!$M$10)</f>
        <v>0</v>
      </c>
      <c r="F41" s="295">
        <f>SUMIFS('4.1 Program Budget - 2024-2027'!Y:Y,'4.1 Program Budget - 2024-2027'!$G:$G,$B41,'4.1 Program Budget - 2024-2027'!$H:$H,README!$M$10)</f>
        <v>0</v>
      </c>
      <c r="G41" s="295">
        <f>SUMIFS('4.1 Program Budget - 2024-2027'!Z:Z,'4.1 Program Budget - 2024-2027'!$G:$G,$B41,'4.1 Program Budget - 2024-2027'!$H:$H,README!$M$10)</f>
        <v>0</v>
      </c>
      <c r="H41" s="295">
        <f>SUMIFS('4.1 Program Budget - 2024-2027'!AA:AA,'4.1 Program Budget - 2024-2027'!$G:$G,$B41,'4.1 Program Budget - 2024-2027'!$H:$H,README!$M$10)</f>
        <v>0</v>
      </c>
      <c r="I41" s="297">
        <f>SUMIFS('4.1 Program Budget - 2024-2027'!AK:AK,'4.1 Program Budget - 2024-2027'!$G:$G,$B41,'4.1 Program Budget - 2024-2027'!$H:$H,README!$M$10)</f>
        <v>0</v>
      </c>
      <c r="J41" s="937">
        <f>SUMIFS('4.1 Program Budget - 2024-2027'!AO:AO,'4.1 Program Budget - 2024-2027'!$G:$G,$B41,'4.1 Program Budget - 2024-2027'!$H:$H,README!$M$10)</f>
        <v>0</v>
      </c>
      <c r="K41" s="937">
        <f>SUMIFS('4.1 Program Budget - 2024-2027'!AP:AP,'4.1 Program Budget - 2024-2027'!$G:$G,$B41,'4.1 Program Budget - 2024-2027'!$H:$H,README!$M$10)</f>
        <v>0</v>
      </c>
      <c r="L41" s="937">
        <f>SUMIFS('4.1 Program Budget - 2024-2027'!AQ:AQ,'4.1 Program Budget - 2024-2027'!$G:$G,$B41,'4.1 Program Budget - 2024-2027'!$H:$H,README!$M$10)</f>
        <v>0</v>
      </c>
      <c r="M41" s="295">
        <f>SUMIFS('4.1 Program Budget - 2024-2027'!AR:AR,'4.1 Program Budget - 2024-2027'!$G:$G,$B41,'4.1 Program Budget - 2024-2027'!$H:$H,README!$M$10)</f>
        <v>0</v>
      </c>
      <c r="N41" s="295">
        <f>SUMIFS('4.1 Program Budget - 2024-2027'!AS:AS,'4.1 Program Budget - 2024-2027'!$G:$G,$B41,'4.1 Program Budget - 2024-2027'!$H:$H,README!$M$10)</f>
        <v>0</v>
      </c>
      <c r="O41" s="297">
        <f>SUMIFS('4.1 Program Budget - 2024-2027'!BC:BC,'4.1 Program Budget - 2024-2027'!$G:$G,$B41,'4.1 Program Budget - 2024-2027'!$H:$H,README!$M$10)</f>
        <v>0</v>
      </c>
      <c r="P41" s="937">
        <f>SUMIFS('4.1 Program Budget - 2024-2027'!BG:BG,'4.1 Program Budget - 2024-2027'!$G:$G,$B41,'4.1 Program Budget - 2024-2027'!$H:$H,README!$M$10)</f>
        <v>0</v>
      </c>
      <c r="Q41" s="937">
        <f>SUMIFS('4.1 Program Budget - 2024-2027'!BH:BH,'4.1 Program Budget - 2024-2027'!$G:$G,$B41,'4.1 Program Budget - 2024-2027'!$H:$H,README!$M$10)</f>
        <v>0</v>
      </c>
      <c r="R41" s="937">
        <f>SUMIFS('4.1 Program Budget - 2024-2027'!BI:BI,'4.1 Program Budget - 2024-2027'!$G:$G,$B41,'4.1 Program Budget - 2024-2027'!$H:$H,README!$M$10)</f>
        <v>0</v>
      </c>
      <c r="S41" s="295">
        <f>SUMIFS('4.1 Program Budget - 2024-2027'!BJ:BJ,'4.1 Program Budget - 2024-2027'!$G:$G,$B41,'4.1 Program Budget - 2024-2027'!$H:$H,README!$M$10)</f>
        <v>0</v>
      </c>
      <c r="T41" s="295">
        <f>SUMIFS('4.1 Program Budget - 2024-2027'!BK:BK,'4.1 Program Budget - 2024-2027'!$G:$G,$B41,'4.1 Program Budget - 2024-2027'!$H:$H,README!$M$10)</f>
        <v>0</v>
      </c>
      <c r="U41" s="297">
        <f>SUMIFS('4.1 Program Budget - 2024-2027'!BU:BU,'4.1 Program Budget - 2024-2027'!$G:$G,$B41,'4.1 Program Budget - 2024-2027'!$H:$H,README!$M$10)</f>
        <v>0</v>
      </c>
      <c r="V41" s="937">
        <f>SUMIFS('4.1 Program Budget - 2024-2027'!BY:BY,'4.1 Program Budget - 2024-2027'!$G:$G,$B41,'4.1 Program Budget - 2024-2027'!$H:$H,README!$M$10)</f>
        <v>0</v>
      </c>
      <c r="W41" s="937">
        <f>SUMIFS('4.1 Program Budget - 2024-2027'!BZ:BZ,'4.1 Program Budget - 2024-2027'!$G:$G,$B41,'4.1 Program Budget - 2024-2027'!$H:$H,README!$M$10)</f>
        <v>0</v>
      </c>
      <c r="X41" s="937">
        <f>SUMIFS('4.1 Program Budget - 2024-2027'!CA:CA,'4.1 Program Budget - 2024-2027'!$G:$G,$B41,'4.1 Program Budget - 2024-2027'!$H:$H,README!$M$10)</f>
        <v>0</v>
      </c>
      <c r="Y41" s="295">
        <f>SUMIFS('4.1 Program Budget - 2024-2027'!CB:CB,'4.1 Program Budget - 2024-2027'!$G:$G,$B41,'4.1 Program Budget - 2024-2027'!$H:$H,README!$M$10)</f>
        <v>0</v>
      </c>
      <c r="Z41" s="295">
        <f>SUMIFS('4.1 Program Budget - 2024-2027'!CC:CC,'4.1 Program Budget - 2024-2027'!$G:$G,$B41,'4.1 Program Budget - 2024-2027'!$H:$H,README!$M$10)</f>
        <v>0</v>
      </c>
      <c r="AA41" s="296">
        <f>SUMIFS('4.2 Program Budget 2028-2031'!I:I,'4.2 Program Budget 2028-2031'!D:D,B41,'4.2 Program Budget 2028-2031'!F:F,README!$M$10)</f>
        <v>0</v>
      </c>
      <c r="AB41" s="937">
        <f>SUMIFS('4.2 Program Budget 2028-2031'!J:J,'4.2 Program Budget 2028-2031'!$D:$D,$B41,'4.2 Program Budget 2028-2031'!$F:$F,README!$M$10)</f>
        <v>0</v>
      </c>
      <c r="AC41" s="937">
        <f>SUMIFS('4.2 Program Budget 2028-2031'!K:K,'4.2 Program Budget 2028-2031'!$D:$D,$B41,'4.2 Program Budget 2028-2031'!$F:$F,README!$M$10)</f>
        <v>0</v>
      </c>
      <c r="AD41" s="937">
        <f>SUMIFS('4.2 Program Budget 2028-2031'!L:L,'4.2 Program Budget 2028-2031'!$D:$D,$B41,'4.2 Program Budget 2028-2031'!$F:$F,README!$M$10)</f>
        <v>0</v>
      </c>
      <c r="AE41" s="937">
        <f>SUMIFS('4.2 Program Budget 2028-2031'!M:M,'4.2 Program Budget 2028-2031'!$D:$D,$B41,'4.2 Program Budget 2028-2031'!$F:$F,README!$M$10)</f>
        <v>0</v>
      </c>
      <c r="AF41" s="937">
        <f>SUMIFS('4.2 Program Budget 2028-2031'!N:N,'4.2 Program Budget 2028-2031'!$D:$D,$B41,'4.2 Program Budget 2028-2031'!$F:$F,README!$M$10)</f>
        <v>0</v>
      </c>
      <c r="AG41" s="296">
        <f>SUMIFS('4.2 Program Budget 2028-2031'!T:T,'4.2 Program Budget 2028-2031'!$D:$D,$B41,'4.2 Program Budget 2028-2031'!$F:$F,README!$M$10)</f>
        <v>0</v>
      </c>
      <c r="AH41" s="937">
        <f>SUMIFS('4.2 Program Budget 2028-2031'!U:U,'4.2 Program Budget 2028-2031'!$D:$D,$B41,'4.2 Program Budget 2028-2031'!$F:$F,README!$M$10)</f>
        <v>0</v>
      </c>
      <c r="AI41" s="937">
        <f>SUMIFS('4.2 Program Budget 2028-2031'!V:V,'4.2 Program Budget 2028-2031'!$D:$D,$B41,'4.2 Program Budget 2028-2031'!$F:$F,README!$M$10)</f>
        <v>0</v>
      </c>
      <c r="AJ41" s="937">
        <f>SUMIFS('4.2 Program Budget 2028-2031'!W:W,'4.2 Program Budget 2028-2031'!$D:$D,$B41,'4.2 Program Budget 2028-2031'!$F:$F,README!$M$10)</f>
        <v>0</v>
      </c>
      <c r="AK41" s="937">
        <f>SUMIFS('4.2 Program Budget 2028-2031'!X:X,'4.2 Program Budget 2028-2031'!$D:$D,$B41,'4.2 Program Budget 2028-2031'!$F:$F,README!$M$10)</f>
        <v>0</v>
      </c>
      <c r="AL41" s="937">
        <f>SUMIFS('4.2 Program Budget 2028-2031'!Y:Y,'4.2 Program Budget 2028-2031'!$D:$D,$B41,'4.2 Program Budget 2028-2031'!$F:$F,README!$M$10)</f>
        <v>0</v>
      </c>
      <c r="AM41" s="296">
        <f>SUMIFS('4.2 Program Budget 2028-2031'!AE:AE,'4.2 Program Budget 2028-2031'!$D:$D,$B41,'4.2 Program Budget 2028-2031'!$F:$F,README!$M$10)</f>
        <v>0</v>
      </c>
      <c r="AN41" s="937">
        <f>SUMIFS('4.2 Program Budget 2028-2031'!AF:AF,'4.2 Program Budget 2028-2031'!$D:$D,$B41,'4.2 Program Budget 2028-2031'!$F:$F,README!$M$10)</f>
        <v>0</v>
      </c>
      <c r="AO41" s="937">
        <f>SUMIFS('4.2 Program Budget 2028-2031'!AG:AG,'4.2 Program Budget 2028-2031'!$D:$D,$B41,'4.2 Program Budget 2028-2031'!$F:$F,README!$M$10)</f>
        <v>0</v>
      </c>
      <c r="AP41" s="937">
        <f>SUMIFS('4.2 Program Budget 2028-2031'!AH:AH,'4.2 Program Budget 2028-2031'!$D:$D,$B41,'4.2 Program Budget 2028-2031'!$F:$F,README!$M$10)</f>
        <v>0</v>
      </c>
      <c r="AQ41" s="937">
        <f>SUMIFS('4.2 Program Budget 2028-2031'!AI:AI,'4.2 Program Budget 2028-2031'!$D:$D,$B41,'4.2 Program Budget 2028-2031'!$F:$F,README!$M$10)</f>
        <v>0</v>
      </c>
      <c r="AR41" s="937">
        <f>SUMIFS('4.2 Program Budget 2028-2031'!AJ:AJ,'4.2 Program Budget 2028-2031'!$D:$D,$B41,'4.2 Program Budget 2028-2031'!$F:$F,README!$M$10)</f>
        <v>0</v>
      </c>
      <c r="AS41" s="296">
        <f>SUMIFS('4.2 Program Budget 2028-2031'!AP:AP,'4.2 Program Budget 2028-2031'!$D:$D,$B41,'4.2 Program Budget 2028-2031'!$F:$F,README!$M$10)</f>
        <v>0</v>
      </c>
      <c r="AT41" s="937">
        <f>SUMIFS('4.2 Program Budget 2028-2031'!AQ:AQ,'4.2 Program Budget 2028-2031'!$D:$D,$B41,'4.2 Program Budget 2028-2031'!$F:$F,README!$M$10)</f>
        <v>0</v>
      </c>
      <c r="AU41" s="937">
        <f>SUMIFS('4.2 Program Budget 2028-2031'!AR:AR,'4.2 Program Budget 2028-2031'!$D:$D,$B41,'4.2 Program Budget 2028-2031'!$F:$F,README!$M$10)</f>
        <v>0</v>
      </c>
      <c r="AV41" s="937">
        <f>SUMIFS('4.2 Program Budget 2028-2031'!AS:AS,'4.2 Program Budget 2028-2031'!$D:$D,$B41,'4.2 Program Budget 2028-2031'!$F:$F,README!$M$10)</f>
        <v>0</v>
      </c>
      <c r="AW41" s="937">
        <f>SUMIFS('4.2 Program Budget 2028-2031'!AT:AT,'4.2 Program Budget 2028-2031'!$D:$D,$B41,'4.2 Program Budget 2028-2031'!$F:$F,README!$M$10)</f>
        <v>0</v>
      </c>
      <c r="AX41" s="937">
        <f>SUMIFS('4.2 Program Budget 2028-2031'!AU:AU,'4.2 Program Budget 2028-2031'!$D:$D,$B41,'4.2 Program Budget 2028-2031'!$F:$F,README!$M$10)</f>
        <v>0</v>
      </c>
      <c r="AZ41" s="222"/>
      <c r="BB41" s="223"/>
      <c r="BC41" s="224"/>
      <c r="BD41" s="224"/>
      <c r="BE41" s="224"/>
    </row>
    <row r="42" spans="1:57" ht="16.8" thickTop="1" thickBot="1">
      <c r="A42" s="209">
        <v>2</v>
      </c>
      <c r="B42" s="221" t="s">
        <v>34</v>
      </c>
      <c r="C42" s="297">
        <f>SUMIFS('4.1 Program Budget - 2024-2027'!S:S,'4.1 Program Budget - 2024-2027'!$G:$G,$B42,'4.1 Program Budget - 2024-2027'!$H:$H,README!$M$10)</f>
        <v>0</v>
      </c>
      <c r="D42" s="295">
        <f>SUMIFS('4.1 Program Budget - 2024-2027'!W:W,'4.1 Program Budget - 2024-2027'!$G:$G,$B42,'4.1 Program Budget - 2024-2027'!$H:$H,README!$M$10)</f>
        <v>0</v>
      </c>
      <c r="E42" s="295">
        <f>SUMIFS('4.1 Program Budget - 2024-2027'!X:X,'4.1 Program Budget - 2024-2027'!$G:$G,$B42,'4.1 Program Budget - 2024-2027'!$H:$H,README!$M$10)</f>
        <v>0</v>
      </c>
      <c r="F42" s="295">
        <f>SUMIFS('4.1 Program Budget - 2024-2027'!Y:Y,'4.1 Program Budget - 2024-2027'!$G:$G,$B42,'4.1 Program Budget - 2024-2027'!$H:$H,README!$M$10)</f>
        <v>0</v>
      </c>
      <c r="G42" s="295">
        <f>SUMIFS('4.1 Program Budget - 2024-2027'!Z:Z,'4.1 Program Budget - 2024-2027'!$G:$G,$B42,'4.1 Program Budget - 2024-2027'!$H:$H,README!$M$10)</f>
        <v>0</v>
      </c>
      <c r="H42" s="295">
        <f>SUMIFS('4.1 Program Budget - 2024-2027'!AA:AA,'4.1 Program Budget - 2024-2027'!$G:$G,$B42,'4.1 Program Budget - 2024-2027'!$H:$H,README!$M$10)</f>
        <v>0</v>
      </c>
      <c r="I42" s="297">
        <f>SUMIFS('4.1 Program Budget - 2024-2027'!AK:AK,'4.1 Program Budget - 2024-2027'!$G:$G,$B42,'4.1 Program Budget - 2024-2027'!$H:$H,README!$M$10)</f>
        <v>0</v>
      </c>
      <c r="J42" s="937">
        <f>SUMIFS('4.1 Program Budget - 2024-2027'!AO:AO,'4.1 Program Budget - 2024-2027'!$G:$G,$B42,'4.1 Program Budget - 2024-2027'!$H:$H,README!$M$10)</f>
        <v>0</v>
      </c>
      <c r="K42" s="937">
        <f>SUMIFS('4.1 Program Budget - 2024-2027'!AP:AP,'4.1 Program Budget - 2024-2027'!$G:$G,$B42,'4.1 Program Budget - 2024-2027'!$H:$H,README!$M$10)</f>
        <v>0</v>
      </c>
      <c r="L42" s="937">
        <f>SUMIFS('4.1 Program Budget - 2024-2027'!AQ:AQ,'4.1 Program Budget - 2024-2027'!$G:$G,$B42,'4.1 Program Budget - 2024-2027'!$H:$H,README!$M$10)</f>
        <v>0</v>
      </c>
      <c r="M42" s="295">
        <f>SUMIFS('4.1 Program Budget - 2024-2027'!AR:AR,'4.1 Program Budget - 2024-2027'!$G:$G,$B42,'4.1 Program Budget - 2024-2027'!$H:$H,README!$M$10)</f>
        <v>0</v>
      </c>
      <c r="N42" s="295">
        <f>SUMIFS('4.1 Program Budget - 2024-2027'!AS:AS,'4.1 Program Budget - 2024-2027'!$G:$G,$B42,'4.1 Program Budget - 2024-2027'!$H:$H,README!$M$10)</f>
        <v>0</v>
      </c>
      <c r="O42" s="297">
        <f>SUMIFS('4.1 Program Budget - 2024-2027'!BC:BC,'4.1 Program Budget - 2024-2027'!$G:$G,$B42,'4.1 Program Budget - 2024-2027'!$H:$H,README!$M$10)</f>
        <v>0</v>
      </c>
      <c r="P42" s="937">
        <f>SUMIFS('4.1 Program Budget - 2024-2027'!BG:BG,'4.1 Program Budget - 2024-2027'!$G:$G,$B42,'4.1 Program Budget - 2024-2027'!$H:$H,README!$M$10)</f>
        <v>0</v>
      </c>
      <c r="Q42" s="937">
        <f>SUMIFS('4.1 Program Budget - 2024-2027'!BH:BH,'4.1 Program Budget - 2024-2027'!$G:$G,$B42,'4.1 Program Budget - 2024-2027'!$H:$H,README!$M$10)</f>
        <v>0</v>
      </c>
      <c r="R42" s="937">
        <f>SUMIFS('4.1 Program Budget - 2024-2027'!BI:BI,'4.1 Program Budget - 2024-2027'!$G:$G,$B42,'4.1 Program Budget - 2024-2027'!$H:$H,README!$M$10)</f>
        <v>0</v>
      </c>
      <c r="S42" s="295">
        <f>SUMIFS('4.1 Program Budget - 2024-2027'!BJ:BJ,'4.1 Program Budget - 2024-2027'!$G:$G,$B42,'4.1 Program Budget - 2024-2027'!$H:$H,README!$M$10)</f>
        <v>0</v>
      </c>
      <c r="T42" s="295">
        <f>SUMIFS('4.1 Program Budget - 2024-2027'!BK:BK,'4.1 Program Budget - 2024-2027'!$G:$G,$B42,'4.1 Program Budget - 2024-2027'!$H:$H,README!$M$10)</f>
        <v>0</v>
      </c>
      <c r="U42" s="297">
        <f>SUMIFS('4.1 Program Budget - 2024-2027'!BU:BU,'4.1 Program Budget - 2024-2027'!$G:$G,$B42,'4.1 Program Budget - 2024-2027'!$H:$H,README!$M$10)</f>
        <v>0</v>
      </c>
      <c r="V42" s="937">
        <f>SUMIFS('4.1 Program Budget - 2024-2027'!BY:BY,'4.1 Program Budget - 2024-2027'!$G:$G,$B42,'4.1 Program Budget - 2024-2027'!$H:$H,README!$M$10)</f>
        <v>0</v>
      </c>
      <c r="W42" s="937">
        <f>SUMIFS('4.1 Program Budget - 2024-2027'!BZ:BZ,'4.1 Program Budget - 2024-2027'!$G:$G,$B42,'4.1 Program Budget - 2024-2027'!$H:$H,README!$M$10)</f>
        <v>0</v>
      </c>
      <c r="X42" s="937">
        <f>SUMIFS('4.1 Program Budget - 2024-2027'!CA:CA,'4.1 Program Budget - 2024-2027'!$G:$G,$B42,'4.1 Program Budget - 2024-2027'!$H:$H,README!$M$10)</f>
        <v>0</v>
      </c>
      <c r="Y42" s="295">
        <f>SUMIFS('4.1 Program Budget - 2024-2027'!CB:CB,'4.1 Program Budget - 2024-2027'!$G:$G,$B42,'4.1 Program Budget - 2024-2027'!$H:$H,README!$M$10)</f>
        <v>0</v>
      </c>
      <c r="Z42" s="295">
        <f>SUMIFS('4.1 Program Budget - 2024-2027'!CC:CC,'4.1 Program Budget - 2024-2027'!$G:$G,$B42,'4.1 Program Budget - 2024-2027'!$H:$H,README!$M$10)</f>
        <v>0</v>
      </c>
      <c r="AA42" s="296">
        <f>SUMIFS('4.2 Program Budget 2028-2031'!I:I,'4.2 Program Budget 2028-2031'!D:D,B42,'4.2 Program Budget 2028-2031'!F:F,README!$M$10)</f>
        <v>0</v>
      </c>
      <c r="AB42" s="937">
        <f>SUMIFS('4.2 Program Budget 2028-2031'!J:J,'4.2 Program Budget 2028-2031'!$D:$D,$B42,'4.2 Program Budget 2028-2031'!$F:$F,README!$M$10)</f>
        <v>0</v>
      </c>
      <c r="AC42" s="937">
        <f>SUMIFS('4.2 Program Budget 2028-2031'!K:K,'4.2 Program Budget 2028-2031'!$D:$D,$B42,'4.2 Program Budget 2028-2031'!$F:$F,README!$M$10)</f>
        <v>0</v>
      </c>
      <c r="AD42" s="937">
        <f>SUMIFS('4.2 Program Budget 2028-2031'!L:L,'4.2 Program Budget 2028-2031'!$D:$D,$B42,'4.2 Program Budget 2028-2031'!$F:$F,README!$M$10)</f>
        <v>0</v>
      </c>
      <c r="AE42" s="937">
        <f>SUMIFS('4.2 Program Budget 2028-2031'!M:M,'4.2 Program Budget 2028-2031'!$D:$D,$B42,'4.2 Program Budget 2028-2031'!$F:$F,README!$M$10)</f>
        <v>0</v>
      </c>
      <c r="AF42" s="937">
        <f>SUMIFS('4.2 Program Budget 2028-2031'!N:N,'4.2 Program Budget 2028-2031'!$D:$D,$B42,'4.2 Program Budget 2028-2031'!$F:$F,README!$M$10)</f>
        <v>0</v>
      </c>
      <c r="AG42" s="296">
        <f>SUMIFS('4.2 Program Budget 2028-2031'!T:T,'4.2 Program Budget 2028-2031'!$D:$D,$B42,'4.2 Program Budget 2028-2031'!$F:$F,README!$M$10)</f>
        <v>0</v>
      </c>
      <c r="AH42" s="937">
        <f>SUMIFS('4.2 Program Budget 2028-2031'!U:U,'4.2 Program Budget 2028-2031'!$D:$D,$B42,'4.2 Program Budget 2028-2031'!$F:$F,README!$M$10)</f>
        <v>0</v>
      </c>
      <c r="AI42" s="937">
        <f>SUMIFS('4.2 Program Budget 2028-2031'!V:V,'4.2 Program Budget 2028-2031'!$D:$D,$B42,'4.2 Program Budget 2028-2031'!$F:$F,README!$M$10)</f>
        <v>0</v>
      </c>
      <c r="AJ42" s="937">
        <f>SUMIFS('4.2 Program Budget 2028-2031'!W:W,'4.2 Program Budget 2028-2031'!$D:$D,$B42,'4.2 Program Budget 2028-2031'!$F:$F,README!$M$10)</f>
        <v>0</v>
      </c>
      <c r="AK42" s="937">
        <f>SUMIFS('4.2 Program Budget 2028-2031'!X:X,'4.2 Program Budget 2028-2031'!$D:$D,$B42,'4.2 Program Budget 2028-2031'!$F:$F,README!$M$10)</f>
        <v>0</v>
      </c>
      <c r="AL42" s="937">
        <f>SUMIFS('4.2 Program Budget 2028-2031'!Y:Y,'4.2 Program Budget 2028-2031'!$D:$D,$B42,'4.2 Program Budget 2028-2031'!$F:$F,README!$M$10)</f>
        <v>0</v>
      </c>
      <c r="AM42" s="296">
        <f>SUMIFS('4.2 Program Budget 2028-2031'!AE:AE,'4.2 Program Budget 2028-2031'!$D:$D,$B42,'4.2 Program Budget 2028-2031'!$F:$F,README!$M$10)</f>
        <v>0</v>
      </c>
      <c r="AN42" s="937">
        <f>SUMIFS('4.2 Program Budget 2028-2031'!AF:AF,'4.2 Program Budget 2028-2031'!$D:$D,$B42,'4.2 Program Budget 2028-2031'!$F:$F,README!$M$10)</f>
        <v>0</v>
      </c>
      <c r="AO42" s="937">
        <f>SUMIFS('4.2 Program Budget 2028-2031'!AG:AG,'4.2 Program Budget 2028-2031'!$D:$D,$B42,'4.2 Program Budget 2028-2031'!$F:$F,README!$M$10)</f>
        <v>0</v>
      </c>
      <c r="AP42" s="937">
        <f>SUMIFS('4.2 Program Budget 2028-2031'!AH:AH,'4.2 Program Budget 2028-2031'!$D:$D,$B42,'4.2 Program Budget 2028-2031'!$F:$F,README!$M$10)</f>
        <v>0</v>
      </c>
      <c r="AQ42" s="937">
        <f>SUMIFS('4.2 Program Budget 2028-2031'!AI:AI,'4.2 Program Budget 2028-2031'!$D:$D,$B42,'4.2 Program Budget 2028-2031'!$F:$F,README!$M$10)</f>
        <v>0</v>
      </c>
      <c r="AR42" s="937">
        <f>SUMIFS('4.2 Program Budget 2028-2031'!AJ:AJ,'4.2 Program Budget 2028-2031'!$D:$D,$B42,'4.2 Program Budget 2028-2031'!$F:$F,README!$M$10)</f>
        <v>0</v>
      </c>
      <c r="AS42" s="296">
        <f>SUMIFS('4.2 Program Budget 2028-2031'!AP:AP,'4.2 Program Budget 2028-2031'!$D:$D,$B42,'4.2 Program Budget 2028-2031'!$F:$F,README!$M$10)</f>
        <v>0</v>
      </c>
      <c r="AT42" s="937">
        <f>SUMIFS('4.2 Program Budget 2028-2031'!AQ:AQ,'4.2 Program Budget 2028-2031'!$D:$D,$B42,'4.2 Program Budget 2028-2031'!$F:$F,README!$M$10)</f>
        <v>0</v>
      </c>
      <c r="AU42" s="937">
        <f>SUMIFS('4.2 Program Budget 2028-2031'!AR:AR,'4.2 Program Budget 2028-2031'!$D:$D,$B42,'4.2 Program Budget 2028-2031'!$F:$F,README!$M$10)</f>
        <v>0</v>
      </c>
      <c r="AV42" s="937">
        <f>SUMIFS('4.2 Program Budget 2028-2031'!AS:AS,'4.2 Program Budget 2028-2031'!$D:$D,$B42,'4.2 Program Budget 2028-2031'!$F:$F,README!$M$10)</f>
        <v>0</v>
      </c>
      <c r="AW42" s="937">
        <f>SUMIFS('4.2 Program Budget 2028-2031'!AT:AT,'4.2 Program Budget 2028-2031'!$D:$D,$B42,'4.2 Program Budget 2028-2031'!$F:$F,README!$M$10)</f>
        <v>0</v>
      </c>
      <c r="AX42" s="937">
        <f>SUMIFS('4.2 Program Budget 2028-2031'!AU:AU,'4.2 Program Budget 2028-2031'!$D:$D,$B42,'4.2 Program Budget 2028-2031'!$F:$F,README!$M$10)</f>
        <v>0</v>
      </c>
      <c r="AZ42" s="222"/>
      <c r="BB42" s="223"/>
      <c r="BC42" s="224"/>
      <c r="BD42" s="224"/>
      <c r="BE42" s="224"/>
    </row>
    <row r="43" spans="1:57" ht="16.8" thickTop="1" thickBot="1">
      <c r="A43" s="209">
        <v>3</v>
      </c>
      <c r="B43" s="221" t="s">
        <v>36</v>
      </c>
      <c r="C43" s="297">
        <f>SUMIFS('4.1 Program Budget - 2024-2027'!S:S,'4.1 Program Budget - 2024-2027'!$G:$G,$B43,'4.1 Program Budget - 2024-2027'!$H:$H,README!$M$10)</f>
        <v>0</v>
      </c>
      <c r="D43" s="295">
        <f>SUMIFS('4.1 Program Budget - 2024-2027'!W:W,'4.1 Program Budget - 2024-2027'!$G:$G,$B43,'4.1 Program Budget - 2024-2027'!$H:$H,README!$M$10)</f>
        <v>0</v>
      </c>
      <c r="E43" s="295">
        <f>SUMIFS('4.1 Program Budget - 2024-2027'!X:X,'4.1 Program Budget - 2024-2027'!$G:$G,$B43,'4.1 Program Budget - 2024-2027'!$H:$H,README!$M$10)</f>
        <v>0</v>
      </c>
      <c r="F43" s="295">
        <f>SUMIFS('4.1 Program Budget - 2024-2027'!Y:Y,'4.1 Program Budget - 2024-2027'!$G:$G,$B43,'4.1 Program Budget - 2024-2027'!$H:$H,README!$M$10)</f>
        <v>0</v>
      </c>
      <c r="G43" s="295">
        <f>SUMIFS('4.1 Program Budget - 2024-2027'!Z:Z,'4.1 Program Budget - 2024-2027'!$G:$G,$B43,'4.1 Program Budget - 2024-2027'!$H:$H,README!$M$10)</f>
        <v>0</v>
      </c>
      <c r="H43" s="295">
        <f>SUMIFS('4.1 Program Budget - 2024-2027'!AA:AA,'4.1 Program Budget - 2024-2027'!$G:$G,$B43,'4.1 Program Budget - 2024-2027'!$H:$H,README!$M$10)</f>
        <v>0</v>
      </c>
      <c r="I43" s="297">
        <f>SUMIFS('4.1 Program Budget - 2024-2027'!AK:AK,'4.1 Program Budget - 2024-2027'!$G:$G,$B43,'4.1 Program Budget - 2024-2027'!$H:$H,README!$M$10)</f>
        <v>0</v>
      </c>
      <c r="J43" s="937">
        <f>SUMIFS('4.1 Program Budget - 2024-2027'!AO:AO,'4.1 Program Budget - 2024-2027'!$G:$G,$B43,'4.1 Program Budget - 2024-2027'!$H:$H,README!$M$10)</f>
        <v>0</v>
      </c>
      <c r="K43" s="937">
        <f>SUMIFS('4.1 Program Budget - 2024-2027'!AP:AP,'4.1 Program Budget - 2024-2027'!$G:$G,$B43,'4.1 Program Budget - 2024-2027'!$H:$H,README!$M$10)</f>
        <v>0</v>
      </c>
      <c r="L43" s="937">
        <f>SUMIFS('4.1 Program Budget - 2024-2027'!AQ:AQ,'4.1 Program Budget - 2024-2027'!$G:$G,$B43,'4.1 Program Budget - 2024-2027'!$H:$H,README!$M$10)</f>
        <v>0</v>
      </c>
      <c r="M43" s="295">
        <f>SUMIFS('4.1 Program Budget - 2024-2027'!AR:AR,'4.1 Program Budget - 2024-2027'!$G:$G,$B43,'4.1 Program Budget - 2024-2027'!$H:$H,README!$M$10)</f>
        <v>0</v>
      </c>
      <c r="N43" s="295">
        <f>SUMIFS('4.1 Program Budget - 2024-2027'!AS:AS,'4.1 Program Budget - 2024-2027'!$G:$G,$B43,'4.1 Program Budget - 2024-2027'!$H:$H,README!$M$10)</f>
        <v>0</v>
      </c>
      <c r="O43" s="297">
        <f>SUMIFS('4.1 Program Budget - 2024-2027'!BC:BC,'4.1 Program Budget - 2024-2027'!$G:$G,$B43,'4.1 Program Budget - 2024-2027'!$H:$H,README!$M$10)</f>
        <v>0</v>
      </c>
      <c r="P43" s="937">
        <f>SUMIFS('4.1 Program Budget - 2024-2027'!BG:BG,'4.1 Program Budget - 2024-2027'!$G:$G,$B43,'4.1 Program Budget - 2024-2027'!$H:$H,README!$M$10)</f>
        <v>0</v>
      </c>
      <c r="Q43" s="937">
        <f>SUMIFS('4.1 Program Budget - 2024-2027'!BH:BH,'4.1 Program Budget - 2024-2027'!$G:$G,$B43,'4.1 Program Budget - 2024-2027'!$H:$H,README!$M$10)</f>
        <v>0</v>
      </c>
      <c r="R43" s="937">
        <f>SUMIFS('4.1 Program Budget - 2024-2027'!BI:BI,'4.1 Program Budget - 2024-2027'!$G:$G,$B43,'4.1 Program Budget - 2024-2027'!$H:$H,README!$M$10)</f>
        <v>0</v>
      </c>
      <c r="S43" s="295">
        <f>SUMIFS('4.1 Program Budget - 2024-2027'!BJ:BJ,'4.1 Program Budget - 2024-2027'!$G:$G,$B43,'4.1 Program Budget - 2024-2027'!$H:$H,README!$M$10)</f>
        <v>0</v>
      </c>
      <c r="T43" s="295">
        <f>SUMIFS('4.1 Program Budget - 2024-2027'!BK:BK,'4.1 Program Budget - 2024-2027'!$G:$G,$B43,'4.1 Program Budget - 2024-2027'!$H:$H,README!$M$10)</f>
        <v>0</v>
      </c>
      <c r="U43" s="297">
        <f>SUMIFS('4.1 Program Budget - 2024-2027'!BU:BU,'4.1 Program Budget - 2024-2027'!$G:$G,$B43,'4.1 Program Budget - 2024-2027'!$H:$H,README!$M$10)</f>
        <v>0</v>
      </c>
      <c r="V43" s="937">
        <f>SUMIFS('4.1 Program Budget - 2024-2027'!BY:BY,'4.1 Program Budget - 2024-2027'!$G:$G,$B43,'4.1 Program Budget - 2024-2027'!$H:$H,README!$M$10)</f>
        <v>0</v>
      </c>
      <c r="W43" s="937">
        <f>SUMIFS('4.1 Program Budget - 2024-2027'!BZ:BZ,'4.1 Program Budget - 2024-2027'!$G:$G,$B43,'4.1 Program Budget - 2024-2027'!$H:$H,README!$M$10)</f>
        <v>0</v>
      </c>
      <c r="X43" s="937">
        <f>SUMIFS('4.1 Program Budget - 2024-2027'!CA:CA,'4.1 Program Budget - 2024-2027'!$G:$G,$B43,'4.1 Program Budget - 2024-2027'!$H:$H,README!$M$10)</f>
        <v>0</v>
      </c>
      <c r="Y43" s="295">
        <f>SUMIFS('4.1 Program Budget - 2024-2027'!CB:CB,'4.1 Program Budget - 2024-2027'!$G:$G,$B43,'4.1 Program Budget - 2024-2027'!$H:$H,README!$M$10)</f>
        <v>0</v>
      </c>
      <c r="Z43" s="295">
        <f>SUMIFS('4.1 Program Budget - 2024-2027'!CC:CC,'4.1 Program Budget - 2024-2027'!$G:$G,$B43,'4.1 Program Budget - 2024-2027'!$H:$H,README!$M$10)</f>
        <v>0</v>
      </c>
      <c r="AA43" s="296">
        <f>SUMIFS('4.2 Program Budget 2028-2031'!I:I,'4.2 Program Budget 2028-2031'!D:D,B43,'4.2 Program Budget 2028-2031'!F:F,README!$M$10)</f>
        <v>0</v>
      </c>
      <c r="AB43" s="937">
        <f>SUMIFS('4.2 Program Budget 2028-2031'!J:J,'4.2 Program Budget 2028-2031'!$D:$D,$B43,'4.2 Program Budget 2028-2031'!$F:$F,README!$M$10)</f>
        <v>0</v>
      </c>
      <c r="AC43" s="937">
        <f>SUMIFS('4.2 Program Budget 2028-2031'!K:K,'4.2 Program Budget 2028-2031'!$D:$D,$B43,'4.2 Program Budget 2028-2031'!$F:$F,README!$M$10)</f>
        <v>0</v>
      </c>
      <c r="AD43" s="937">
        <f>SUMIFS('4.2 Program Budget 2028-2031'!L:L,'4.2 Program Budget 2028-2031'!$D:$D,$B43,'4.2 Program Budget 2028-2031'!$F:$F,README!$M$10)</f>
        <v>0</v>
      </c>
      <c r="AE43" s="937">
        <f>SUMIFS('4.2 Program Budget 2028-2031'!M:M,'4.2 Program Budget 2028-2031'!$D:$D,$B43,'4.2 Program Budget 2028-2031'!$F:$F,README!$M$10)</f>
        <v>0</v>
      </c>
      <c r="AF43" s="937">
        <f>SUMIFS('4.2 Program Budget 2028-2031'!N:N,'4.2 Program Budget 2028-2031'!$D:$D,$B43,'4.2 Program Budget 2028-2031'!$F:$F,README!$M$10)</f>
        <v>0</v>
      </c>
      <c r="AG43" s="296">
        <f>SUMIFS('4.2 Program Budget 2028-2031'!T:T,'4.2 Program Budget 2028-2031'!$D:$D,$B43,'4.2 Program Budget 2028-2031'!$F:$F,README!$M$10)</f>
        <v>0</v>
      </c>
      <c r="AH43" s="937">
        <f>SUMIFS('4.2 Program Budget 2028-2031'!U:U,'4.2 Program Budget 2028-2031'!$D:$D,$B43,'4.2 Program Budget 2028-2031'!$F:$F,README!$M$10)</f>
        <v>0</v>
      </c>
      <c r="AI43" s="937">
        <f>SUMIFS('4.2 Program Budget 2028-2031'!V:V,'4.2 Program Budget 2028-2031'!$D:$D,$B43,'4.2 Program Budget 2028-2031'!$F:$F,README!$M$10)</f>
        <v>0</v>
      </c>
      <c r="AJ43" s="937">
        <f>SUMIFS('4.2 Program Budget 2028-2031'!W:W,'4.2 Program Budget 2028-2031'!$D:$D,$B43,'4.2 Program Budget 2028-2031'!$F:$F,README!$M$10)</f>
        <v>0</v>
      </c>
      <c r="AK43" s="937">
        <f>SUMIFS('4.2 Program Budget 2028-2031'!X:X,'4.2 Program Budget 2028-2031'!$D:$D,$B43,'4.2 Program Budget 2028-2031'!$F:$F,README!$M$10)</f>
        <v>0</v>
      </c>
      <c r="AL43" s="937">
        <f>SUMIFS('4.2 Program Budget 2028-2031'!Y:Y,'4.2 Program Budget 2028-2031'!$D:$D,$B43,'4.2 Program Budget 2028-2031'!$F:$F,README!$M$10)</f>
        <v>0</v>
      </c>
      <c r="AM43" s="296">
        <f>SUMIFS('4.2 Program Budget 2028-2031'!AE:AE,'4.2 Program Budget 2028-2031'!$D:$D,$B43,'4.2 Program Budget 2028-2031'!$F:$F,README!$M$10)</f>
        <v>0</v>
      </c>
      <c r="AN43" s="937">
        <f>SUMIFS('4.2 Program Budget 2028-2031'!AF:AF,'4.2 Program Budget 2028-2031'!$D:$D,$B43,'4.2 Program Budget 2028-2031'!$F:$F,README!$M$10)</f>
        <v>0</v>
      </c>
      <c r="AO43" s="937">
        <f>SUMIFS('4.2 Program Budget 2028-2031'!AG:AG,'4.2 Program Budget 2028-2031'!$D:$D,$B43,'4.2 Program Budget 2028-2031'!$F:$F,README!$M$10)</f>
        <v>0</v>
      </c>
      <c r="AP43" s="937">
        <f>SUMIFS('4.2 Program Budget 2028-2031'!AH:AH,'4.2 Program Budget 2028-2031'!$D:$D,$B43,'4.2 Program Budget 2028-2031'!$F:$F,README!$M$10)</f>
        <v>0</v>
      </c>
      <c r="AQ43" s="937">
        <f>SUMIFS('4.2 Program Budget 2028-2031'!AI:AI,'4.2 Program Budget 2028-2031'!$D:$D,$B43,'4.2 Program Budget 2028-2031'!$F:$F,README!$M$10)</f>
        <v>0</v>
      </c>
      <c r="AR43" s="937">
        <f>SUMIFS('4.2 Program Budget 2028-2031'!AJ:AJ,'4.2 Program Budget 2028-2031'!$D:$D,$B43,'4.2 Program Budget 2028-2031'!$F:$F,README!$M$10)</f>
        <v>0</v>
      </c>
      <c r="AS43" s="296">
        <f>SUMIFS('4.2 Program Budget 2028-2031'!AP:AP,'4.2 Program Budget 2028-2031'!$D:$D,$B43,'4.2 Program Budget 2028-2031'!$F:$F,README!$M$10)</f>
        <v>0</v>
      </c>
      <c r="AT43" s="937">
        <f>SUMIFS('4.2 Program Budget 2028-2031'!AQ:AQ,'4.2 Program Budget 2028-2031'!$D:$D,$B43,'4.2 Program Budget 2028-2031'!$F:$F,README!$M$10)</f>
        <v>0</v>
      </c>
      <c r="AU43" s="937">
        <f>SUMIFS('4.2 Program Budget 2028-2031'!AR:AR,'4.2 Program Budget 2028-2031'!$D:$D,$B43,'4.2 Program Budget 2028-2031'!$F:$F,README!$M$10)</f>
        <v>0</v>
      </c>
      <c r="AV43" s="937">
        <f>SUMIFS('4.2 Program Budget 2028-2031'!AS:AS,'4.2 Program Budget 2028-2031'!$D:$D,$B43,'4.2 Program Budget 2028-2031'!$F:$F,README!$M$10)</f>
        <v>0</v>
      </c>
      <c r="AW43" s="937">
        <f>SUMIFS('4.2 Program Budget 2028-2031'!AT:AT,'4.2 Program Budget 2028-2031'!$D:$D,$B43,'4.2 Program Budget 2028-2031'!$F:$F,README!$M$10)</f>
        <v>0</v>
      </c>
      <c r="AX43" s="937">
        <f>SUMIFS('4.2 Program Budget 2028-2031'!AU:AU,'4.2 Program Budget 2028-2031'!$D:$D,$B43,'4.2 Program Budget 2028-2031'!$F:$F,README!$M$10)</f>
        <v>0</v>
      </c>
      <c r="AZ43" s="222"/>
      <c r="BB43" s="223"/>
      <c r="BC43" s="224"/>
      <c r="BD43" s="224"/>
      <c r="BE43" s="224"/>
    </row>
    <row r="44" spans="1:57" ht="16.8" thickTop="1" thickBot="1">
      <c r="A44" s="209">
        <v>4</v>
      </c>
      <c r="B44" s="225" t="s">
        <v>483</v>
      </c>
      <c r="C44" s="456">
        <f>SUM(C35:C43)</f>
        <v>730</v>
      </c>
      <c r="D44" s="457">
        <f t="shared" ref="D44:F44" si="20">SUM(D35:D43)</f>
        <v>101</v>
      </c>
      <c r="E44" s="457">
        <f t="shared" si="20"/>
        <v>5000</v>
      </c>
      <c r="F44" s="457">
        <f t="shared" si="20"/>
        <v>222</v>
      </c>
      <c r="G44" s="457">
        <f t="shared" ref="G44" si="21">SUM(G35:G43)</f>
        <v>0</v>
      </c>
      <c r="H44" s="457">
        <f t="shared" ref="H44" si="22">SUM(H35:H43)</f>
        <v>0</v>
      </c>
      <c r="I44" s="456">
        <f>SUM(I35:I43)</f>
        <v>932</v>
      </c>
      <c r="J44" s="457">
        <f t="shared" ref="J44:N44" si="23">SUM(J35:J43)</f>
        <v>103</v>
      </c>
      <c r="K44" s="457">
        <f t="shared" si="23"/>
        <v>7000</v>
      </c>
      <c r="L44" s="457">
        <f t="shared" si="23"/>
        <v>333</v>
      </c>
      <c r="M44" s="457">
        <f t="shared" si="23"/>
        <v>0</v>
      </c>
      <c r="N44" s="457">
        <f t="shared" si="23"/>
        <v>0</v>
      </c>
      <c r="O44" s="456">
        <f>SUM(O35:O43)</f>
        <v>1432</v>
      </c>
      <c r="P44" s="457">
        <f t="shared" ref="P44:T44" si="24">SUM(P35:P43)</f>
        <v>103</v>
      </c>
      <c r="Q44" s="457">
        <f t="shared" si="24"/>
        <v>7000</v>
      </c>
      <c r="R44" s="457">
        <f t="shared" si="24"/>
        <v>333</v>
      </c>
      <c r="S44" s="457">
        <f t="shared" si="24"/>
        <v>0</v>
      </c>
      <c r="T44" s="457">
        <f t="shared" si="24"/>
        <v>0</v>
      </c>
      <c r="U44" s="456">
        <f>SUM(U35:U43)</f>
        <v>932</v>
      </c>
      <c r="V44" s="457">
        <f t="shared" ref="V44:Z44" si="25">SUM(V35:V43)</f>
        <v>103</v>
      </c>
      <c r="W44" s="457">
        <f t="shared" si="25"/>
        <v>7000</v>
      </c>
      <c r="X44" s="457">
        <f t="shared" si="25"/>
        <v>333</v>
      </c>
      <c r="Y44" s="457">
        <f t="shared" si="25"/>
        <v>0</v>
      </c>
      <c r="Z44" s="457">
        <f t="shared" si="25"/>
        <v>0</v>
      </c>
      <c r="AA44" s="456">
        <f>SUM(AA35:AA43)</f>
        <v>111</v>
      </c>
      <c r="AB44" s="457">
        <f t="shared" ref="AB44:AF44" si="26">SUM(AB35:AB43)</f>
        <v>0</v>
      </c>
      <c r="AC44" s="457">
        <f t="shared" si="26"/>
        <v>0</v>
      </c>
      <c r="AD44" s="457">
        <f t="shared" si="26"/>
        <v>0</v>
      </c>
      <c r="AE44" s="457">
        <f t="shared" si="26"/>
        <v>0</v>
      </c>
      <c r="AF44" s="457">
        <f t="shared" si="26"/>
        <v>0</v>
      </c>
      <c r="AG44" s="456">
        <f>SUM(AG35:AG43)</f>
        <v>222</v>
      </c>
      <c r="AH44" s="457">
        <f t="shared" ref="AH44:AL44" si="27">SUM(AH35:AH43)</f>
        <v>0</v>
      </c>
      <c r="AI44" s="457">
        <f t="shared" si="27"/>
        <v>0</v>
      </c>
      <c r="AJ44" s="457">
        <f t="shared" si="27"/>
        <v>0</v>
      </c>
      <c r="AK44" s="457">
        <f t="shared" si="27"/>
        <v>0</v>
      </c>
      <c r="AL44" s="457">
        <f t="shared" si="27"/>
        <v>0</v>
      </c>
      <c r="AM44" s="456">
        <f>SUM(AM35:AM43)</f>
        <v>333</v>
      </c>
      <c r="AN44" s="457">
        <f t="shared" ref="AN44:AR44" si="28">SUM(AN35:AN43)</f>
        <v>0</v>
      </c>
      <c r="AO44" s="457">
        <f t="shared" si="28"/>
        <v>0</v>
      </c>
      <c r="AP44" s="457">
        <f t="shared" si="28"/>
        <v>0</v>
      </c>
      <c r="AQ44" s="457">
        <f t="shared" si="28"/>
        <v>0</v>
      </c>
      <c r="AR44" s="457">
        <f t="shared" si="28"/>
        <v>0</v>
      </c>
      <c r="AS44" s="456">
        <f>SUM(AS35:AS43)</f>
        <v>444</v>
      </c>
      <c r="AT44" s="457">
        <f t="shared" ref="AT44:AX44" si="29">SUM(AT35:AT43)</f>
        <v>0</v>
      </c>
      <c r="AU44" s="457">
        <f t="shared" si="29"/>
        <v>0</v>
      </c>
      <c r="AV44" s="457">
        <f t="shared" si="29"/>
        <v>0</v>
      </c>
      <c r="AW44" s="457">
        <f t="shared" si="29"/>
        <v>0</v>
      </c>
      <c r="AX44" s="457">
        <f t="shared" si="29"/>
        <v>0</v>
      </c>
      <c r="AZ44" s="823" t="s">
        <v>484</v>
      </c>
      <c r="BB44" s="223"/>
      <c r="BC44" s="224"/>
      <c r="BD44" s="224"/>
      <c r="BE44" s="224"/>
    </row>
    <row r="45" spans="1:57" ht="17.100000000000001" customHeight="1" thickTop="1" thickBot="1">
      <c r="B45" s="663" t="s">
        <v>485</v>
      </c>
      <c r="C45" s="461"/>
      <c r="D45" s="385"/>
      <c r="E45" s="386"/>
      <c r="F45" s="387"/>
      <c r="G45" s="386"/>
      <c r="H45" s="386"/>
      <c r="I45" s="461"/>
      <c r="J45" s="385"/>
      <c r="K45" s="386"/>
      <c r="L45" s="387"/>
      <c r="M45" s="386"/>
      <c r="N45" s="386"/>
      <c r="O45" s="461"/>
      <c r="P45" s="385"/>
      <c r="Q45" s="386"/>
      <c r="R45" s="387"/>
      <c r="S45" s="386"/>
      <c r="T45" s="386"/>
      <c r="U45" s="461"/>
      <c r="V45" s="385"/>
      <c r="W45" s="386"/>
      <c r="X45" s="387"/>
      <c r="Y45" s="386"/>
      <c r="Z45" s="386"/>
      <c r="AA45" s="461"/>
      <c r="AB45" s="385"/>
      <c r="AC45" s="386"/>
      <c r="AD45" s="387"/>
      <c r="AE45" s="386"/>
      <c r="AF45" s="386"/>
      <c r="AG45" s="461"/>
      <c r="AH45" s="385"/>
      <c r="AI45" s="386"/>
      <c r="AJ45" s="387"/>
      <c r="AK45" s="386"/>
      <c r="AL45" s="386"/>
      <c r="AM45" s="461"/>
      <c r="AN45" s="385"/>
      <c r="AO45" s="386"/>
      <c r="AP45" s="387"/>
      <c r="AQ45" s="386"/>
      <c r="AR45" s="386"/>
      <c r="AS45" s="461"/>
      <c r="AT45" s="385"/>
      <c r="AU45" s="386"/>
      <c r="AV45" s="387"/>
      <c r="AW45" s="386"/>
      <c r="AX45" s="386"/>
      <c r="AZ45" s="938" t="s">
        <v>486</v>
      </c>
      <c r="BB45" s="223"/>
      <c r="BC45" s="224"/>
      <c r="BD45" s="226"/>
      <c r="BE45" s="224"/>
    </row>
    <row r="46" spans="1:57" ht="16.8" thickTop="1" thickBot="1">
      <c r="B46" s="245" t="s">
        <v>487</v>
      </c>
      <c r="C46" s="461"/>
      <c r="D46" s="385"/>
      <c r="E46" s="386"/>
      <c r="F46" s="387"/>
      <c r="G46" s="386"/>
      <c r="H46" s="386"/>
      <c r="I46" s="461"/>
      <c r="J46" s="385"/>
      <c r="K46" s="386"/>
      <c r="L46" s="387"/>
      <c r="M46" s="386"/>
      <c r="N46" s="386"/>
      <c r="O46" s="461"/>
      <c r="P46" s="385"/>
      <c r="Q46" s="386"/>
      <c r="R46" s="387"/>
      <c r="S46" s="386"/>
      <c r="T46" s="386"/>
      <c r="U46" s="461"/>
      <c r="V46" s="385"/>
      <c r="W46" s="386"/>
      <c r="X46" s="387"/>
      <c r="Y46" s="386"/>
      <c r="Z46" s="386"/>
      <c r="AA46" s="461"/>
      <c r="AB46" s="385"/>
      <c r="AC46" s="386"/>
      <c r="AD46" s="387"/>
      <c r="AE46" s="386"/>
      <c r="AF46" s="386"/>
      <c r="AG46" s="461"/>
      <c r="AH46" s="385"/>
      <c r="AI46" s="386"/>
      <c r="AJ46" s="387"/>
      <c r="AK46" s="386"/>
      <c r="AL46" s="386"/>
      <c r="AM46" s="461"/>
      <c r="AN46" s="385"/>
      <c r="AO46" s="386"/>
      <c r="AP46" s="387"/>
      <c r="AQ46" s="386"/>
      <c r="AR46" s="386"/>
      <c r="AS46" s="461"/>
      <c r="AT46" s="385"/>
      <c r="AU46" s="386"/>
      <c r="AV46" s="387"/>
      <c r="AW46" s="386"/>
      <c r="AX46" s="386"/>
      <c r="AZ46" s="1167" t="s">
        <v>488</v>
      </c>
      <c r="BB46" s="223"/>
      <c r="BC46" s="224"/>
      <c r="BD46" s="226"/>
      <c r="BE46" s="224"/>
    </row>
    <row r="47" spans="1:57" ht="16.8" thickTop="1" thickBot="1">
      <c r="B47" s="245" t="s">
        <v>499</v>
      </c>
      <c r="C47" s="461"/>
      <c r="D47" s="385"/>
      <c r="E47" s="386"/>
      <c r="F47" s="387"/>
      <c r="G47" s="386"/>
      <c r="H47" s="386"/>
      <c r="I47" s="461"/>
      <c r="J47" s="385"/>
      <c r="K47" s="386"/>
      <c r="L47" s="387"/>
      <c r="M47" s="386"/>
      <c r="N47" s="386"/>
      <c r="O47" s="461"/>
      <c r="P47" s="385"/>
      <c r="Q47" s="386"/>
      <c r="R47" s="387"/>
      <c r="S47" s="386"/>
      <c r="T47" s="386"/>
      <c r="U47" s="461"/>
      <c r="V47" s="385"/>
      <c r="W47" s="386"/>
      <c r="X47" s="387"/>
      <c r="Y47" s="386"/>
      <c r="Z47" s="386"/>
      <c r="AA47" s="461"/>
      <c r="AB47" s="385"/>
      <c r="AC47" s="386"/>
      <c r="AD47" s="387"/>
      <c r="AE47" s="386"/>
      <c r="AF47" s="386"/>
      <c r="AG47" s="461"/>
      <c r="AH47" s="385"/>
      <c r="AI47" s="386"/>
      <c r="AJ47" s="387"/>
      <c r="AK47" s="386"/>
      <c r="AL47" s="386"/>
      <c r="AM47" s="461"/>
      <c r="AN47" s="385"/>
      <c r="AO47" s="386"/>
      <c r="AP47" s="387"/>
      <c r="AQ47" s="386"/>
      <c r="AR47" s="386"/>
      <c r="AS47" s="461"/>
      <c r="AT47" s="385"/>
      <c r="AU47" s="386"/>
      <c r="AV47" s="387"/>
      <c r="AW47" s="386"/>
      <c r="AX47" s="386"/>
      <c r="AZ47" s="1168"/>
      <c r="BB47" s="223"/>
      <c r="BC47" s="224"/>
      <c r="BD47" s="226"/>
      <c r="BE47" s="224"/>
    </row>
    <row r="48" spans="1:57" s="453" customFormat="1" ht="31.5" customHeight="1" thickTop="1" thickBot="1">
      <c r="B48" s="522" t="s">
        <v>489</v>
      </c>
      <c r="C48" s="523"/>
      <c r="D48" s="524"/>
      <c r="E48" s="524"/>
      <c r="F48" s="525"/>
      <c r="G48" s="524"/>
      <c r="H48" s="524"/>
      <c r="I48" s="523"/>
      <c r="J48" s="524"/>
      <c r="K48" s="524"/>
      <c r="L48" s="525"/>
      <c r="M48" s="524"/>
      <c r="N48" s="524"/>
      <c r="O48" s="523"/>
      <c r="P48" s="524"/>
      <c r="Q48" s="524"/>
      <c r="R48" s="525"/>
      <c r="S48" s="524"/>
      <c r="T48" s="524"/>
      <c r="U48" s="523"/>
      <c r="V48" s="524"/>
      <c r="W48" s="524"/>
      <c r="X48" s="525"/>
      <c r="Y48" s="524"/>
      <c r="Z48" s="524"/>
      <c r="AA48" s="523"/>
      <c r="AB48" s="524"/>
      <c r="AC48" s="524"/>
      <c r="AD48" s="525"/>
      <c r="AE48" s="524"/>
      <c r="AF48" s="524"/>
      <c r="AG48" s="523"/>
      <c r="AH48" s="524"/>
      <c r="AI48" s="524"/>
      <c r="AJ48" s="525"/>
      <c r="AK48" s="524"/>
      <c r="AL48" s="524"/>
      <c r="AM48" s="523"/>
      <c r="AN48" s="524"/>
      <c r="AO48" s="524"/>
      <c r="AP48" s="525"/>
      <c r="AQ48" s="524"/>
      <c r="AR48" s="524"/>
      <c r="AS48" s="523"/>
      <c r="AT48" s="524"/>
      <c r="AU48" s="524"/>
      <c r="AV48" s="525"/>
      <c r="AW48" s="524"/>
      <c r="AX48" s="524"/>
      <c r="AZ48" s="454"/>
      <c r="BB48" s="455"/>
    </row>
    <row r="49" spans="1:57" ht="16.5" customHeight="1" thickTop="1" thickBot="1">
      <c r="B49" s="221" t="s">
        <v>17</v>
      </c>
      <c r="C49" s="297">
        <f>SUMIF('4.1 Program Budget - 2024-2027'!$G:$G,$B49,'4.1 Program Budget - 2024-2027'!$S:$S)</f>
        <v>1830</v>
      </c>
      <c r="D49" s="295">
        <f>SUMIF('4.1 Program Budget - 2024-2027'!$G:$G,$B49,'4.1 Program Budget - 2024-2027'!W:W)</f>
        <v>303</v>
      </c>
      <c r="E49" s="295">
        <f>SUMIF('4.1 Program Budget - 2024-2027'!$G:$G,$B49,'4.1 Program Budget - 2024-2027'!X:X)</f>
        <v>15000</v>
      </c>
      <c r="F49" s="295">
        <f>SUMIF('4.1 Program Budget - 2024-2027'!$G:$G,$B49,'4.1 Program Budget - 2024-2027'!Y:Y)</f>
        <v>666</v>
      </c>
      <c r="G49" s="295">
        <f>SUMIF('4.1 Program Budget - 2024-2027'!$G:$G,$B49,'4.1 Program Budget - 2024-2027'!Z:Z)</f>
        <v>0</v>
      </c>
      <c r="H49" s="295">
        <f>SUMIF('4.1 Program Budget - 2024-2027'!$G:$G,$B49,'4.1 Program Budget - 2024-2027'!AA:AA)</f>
        <v>0</v>
      </c>
      <c r="I49" s="297">
        <f>SUMIF('4.1 Program Budget - 2024-2027'!$G:$G,$B49,'4.1 Program Budget - 2024-2027'!$AK:$AK)</f>
        <v>2236</v>
      </c>
      <c r="J49" s="937">
        <f>SUMIF('4.1 Program Budget - 2024-2027'!$G:$G,$B49,'4.1 Program Budget - 2024-2027'!AO:AO)</f>
        <v>309</v>
      </c>
      <c r="K49" s="937">
        <f>SUMIF('4.1 Program Budget - 2024-2027'!$G:$G,$B49,'4.1 Program Budget - 2024-2027'!AP:AP)</f>
        <v>21000</v>
      </c>
      <c r="L49" s="937">
        <f>SUMIF('4.1 Program Budget - 2024-2027'!$G:$G,$B49,'4.1 Program Budget - 2024-2027'!AQ:AQ)</f>
        <v>999</v>
      </c>
      <c r="M49" s="295">
        <f>SUMIF('4.1 Program Budget - 2024-2027'!$G:$G,$B49,'4.1 Program Budget - 2024-2027'!AR:AR)</f>
        <v>0</v>
      </c>
      <c r="N49" s="295">
        <f>SUMIF('4.1 Program Budget - 2024-2027'!$G:$G,$B49,'4.1 Program Budget - 2024-2027'!AS:AS)</f>
        <v>0</v>
      </c>
      <c r="O49" s="297">
        <f>SUMIF('4.1 Program Budget - 2024-2027'!$G:$G,$B49,'4.1 Program Budget - 2024-2027'!$BC:$BC)</f>
        <v>3236</v>
      </c>
      <c r="P49" s="937">
        <f>SUMIF('4.1 Program Budget - 2024-2027'!$G:$G,$B49,'4.1 Program Budget - 2024-2027'!BG:BG)</f>
        <v>309</v>
      </c>
      <c r="Q49" s="937">
        <f>SUMIF('4.1 Program Budget - 2024-2027'!$G:$G,$B49,'4.1 Program Budget - 2024-2027'!BH:BH)</f>
        <v>21000</v>
      </c>
      <c r="R49" s="937">
        <f>SUMIF('4.1 Program Budget - 2024-2027'!$G:$G,$B49,'4.1 Program Budget - 2024-2027'!BI:BI)</f>
        <v>999</v>
      </c>
      <c r="S49" s="295">
        <f>SUMIF('4.1 Program Budget - 2024-2027'!$G:$G,$B49,'4.1 Program Budget - 2024-2027'!BJ:BJ)</f>
        <v>0</v>
      </c>
      <c r="T49" s="295">
        <f>SUMIF('4.1 Program Budget - 2024-2027'!$G:$G,$B49,'4.1 Program Budget - 2024-2027'!BK:BK)</f>
        <v>0</v>
      </c>
      <c r="U49" s="297">
        <f>SUMIF('4.1 Program Budget - 2024-2027'!$G:$G,$B49,'4.1 Program Budget - 2024-2027'!$BU:$BU)</f>
        <v>2836</v>
      </c>
      <c r="V49" s="937">
        <f>SUMIF('4.1 Program Budget - 2024-2027'!$G:$G,$B49,'4.1 Program Budget - 2024-2027'!BY:BY)</f>
        <v>309</v>
      </c>
      <c r="W49" s="937">
        <f>SUMIF('4.1 Program Budget - 2024-2027'!$G:$G,$B49,'4.1 Program Budget - 2024-2027'!BZ:BZ)</f>
        <v>21000</v>
      </c>
      <c r="X49" s="937">
        <f>SUMIF('4.1 Program Budget - 2024-2027'!$G:$G,$B49,'4.1 Program Budget - 2024-2027'!CA:CA)</f>
        <v>999</v>
      </c>
      <c r="Y49" s="295">
        <f>SUMIF('4.1 Program Budget - 2024-2027'!$G:$G,$B49,'4.1 Program Budget - 2024-2027'!CB:CB)</f>
        <v>0</v>
      </c>
      <c r="Z49" s="295">
        <f>SUMIF('4.1 Program Budget - 2024-2027'!$G:$G,$B49,'4.1 Program Budget - 2024-2027'!CC:CC)</f>
        <v>0</v>
      </c>
      <c r="AA49" s="297">
        <f t="shared" ref="AA49:AA57" si="30">+AA7+AA21+AA35</f>
        <v>100</v>
      </c>
      <c r="AB49" s="937">
        <f t="shared" ref="AB49:AD49" si="31">+AB7+AB21+AB35</f>
        <v>101</v>
      </c>
      <c r="AC49" s="937">
        <f t="shared" si="31"/>
        <v>5000</v>
      </c>
      <c r="AD49" s="937">
        <f t="shared" si="31"/>
        <v>222</v>
      </c>
      <c r="AE49" s="937">
        <f t="shared" ref="AE49:AF49" si="32">+AE7+AE21+AE35</f>
        <v>0</v>
      </c>
      <c r="AF49" s="937">
        <f t="shared" si="32"/>
        <v>0</v>
      </c>
      <c r="AG49" s="297">
        <f>+AG7+AG21+AG35</f>
        <v>100</v>
      </c>
      <c r="AH49" s="937">
        <f t="shared" ref="AH49:AJ49" si="33">+AH7+AH21+AH35</f>
        <v>103</v>
      </c>
      <c r="AI49" s="937">
        <f t="shared" si="33"/>
        <v>7000</v>
      </c>
      <c r="AJ49" s="937">
        <f t="shared" si="33"/>
        <v>333</v>
      </c>
      <c r="AK49" s="937">
        <f t="shared" ref="AK49:AL49" si="34">+AK7+AK21+AK35</f>
        <v>0</v>
      </c>
      <c r="AL49" s="937">
        <f t="shared" si="34"/>
        <v>0</v>
      </c>
      <c r="AM49" s="297">
        <f t="shared" ref="AM49:AM57" si="35">+AM7+AM21+AM35</f>
        <v>100</v>
      </c>
      <c r="AN49" s="937">
        <f t="shared" ref="AN49:AP49" si="36">+AN7+AN21+AN35</f>
        <v>103</v>
      </c>
      <c r="AO49" s="937">
        <f t="shared" si="36"/>
        <v>7000</v>
      </c>
      <c r="AP49" s="937">
        <f t="shared" si="36"/>
        <v>333</v>
      </c>
      <c r="AQ49" s="937">
        <f t="shared" ref="AQ49:AR49" si="37">+AQ7+AQ21+AQ35</f>
        <v>0</v>
      </c>
      <c r="AR49" s="937">
        <f t="shared" si="37"/>
        <v>0</v>
      </c>
      <c r="AS49" s="297">
        <f t="shared" ref="AS49:AS57" si="38">+AS7+AS21+AS35</f>
        <v>100</v>
      </c>
      <c r="AT49" s="937">
        <f t="shared" ref="AT49:AV49" si="39">+AT7+AT21+AT35</f>
        <v>103</v>
      </c>
      <c r="AU49" s="937">
        <f t="shared" si="39"/>
        <v>7000</v>
      </c>
      <c r="AV49" s="937">
        <f t="shared" si="39"/>
        <v>333</v>
      </c>
      <c r="AW49" s="937">
        <f t="shared" ref="AW49:AX49" si="40">+AW7+AW21+AW35</f>
        <v>0</v>
      </c>
      <c r="AX49" s="937">
        <f t="shared" si="40"/>
        <v>0</v>
      </c>
      <c r="AZ49" s="222" t="s">
        <v>481</v>
      </c>
    </row>
    <row r="50" spans="1:57" ht="16.8" thickTop="1" thickBot="1">
      <c r="B50" s="221" t="s">
        <v>22</v>
      </c>
      <c r="C50" s="297">
        <f>SUMIF('4.1 Program Budget - 2024-2027'!$G:$G,$B50,'4.1 Program Budget - 2024-2027'!$S:$S)</f>
        <v>700</v>
      </c>
      <c r="D50" s="295">
        <f>SUMIF('4.1 Program Budget - 2024-2027'!$G:$G,$B50,'4.1 Program Budget - 2024-2027'!W:W)</f>
        <v>101</v>
      </c>
      <c r="E50" s="295">
        <f>SUMIF('4.1 Program Budget - 2024-2027'!$G:$G,$B50,'4.1 Program Budget - 2024-2027'!X:X)</f>
        <v>5000</v>
      </c>
      <c r="F50" s="295">
        <f>SUMIF('4.1 Program Budget - 2024-2027'!$G:$G,$B50,'4.1 Program Budget - 2024-2027'!Y:Y)</f>
        <v>222</v>
      </c>
      <c r="G50" s="295">
        <f>SUMIF('4.1 Program Budget - 2024-2027'!$G:$G,$B50,'4.1 Program Budget - 2024-2027'!Z:Z)</f>
        <v>0</v>
      </c>
      <c r="H50" s="295">
        <f>SUMIF('4.1 Program Budget - 2024-2027'!$G:$G,$B50,'4.1 Program Budget - 2024-2027'!AA:AA)</f>
        <v>0</v>
      </c>
      <c r="I50" s="297">
        <f>SUMIF('4.1 Program Budget - 2024-2027'!$G:$G,$B50,'4.1 Program Budget - 2024-2027'!$AK:$AK)</f>
        <v>802</v>
      </c>
      <c r="J50" s="937">
        <f>SUMIF('4.1 Program Budget - 2024-2027'!$G:$G,$B50,'4.1 Program Budget - 2024-2027'!AO:AO)</f>
        <v>103</v>
      </c>
      <c r="K50" s="937">
        <f>SUMIF('4.1 Program Budget - 2024-2027'!$G:$G,$B50,'4.1 Program Budget - 2024-2027'!AP:AP)</f>
        <v>7000</v>
      </c>
      <c r="L50" s="937">
        <f>SUMIF('4.1 Program Budget - 2024-2027'!$G:$G,$B50,'4.1 Program Budget - 2024-2027'!AQ:AQ)</f>
        <v>333</v>
      </c>
      <c r="M50" s="295">
        <f>SUMIF('4.1 Program Budget - 2024-2027'!$G:$G,$B50,'4.1 Program Budget - 2024-2027'!AR:AR)</f>
        <v>0</v>
      </c>
      <c r="N50" s="295">
        <f>SUMIF('4.1 Program Budget - 2024-2027'!$G:$G,$B50,'4.1 Program Budget - 2024-2027'!AS:AS)</f>
        <v>0</v>
      </c>
      <c r="O50" s="297">
        <f>SUMIF('4.1 Program Budget - 2024-2027'!$G:$G,$B50,'4.1 Program Budget - 2024-2027'!$BC:$BC)</f>
        <v>802</v>
      </c>
      <c r="P50" s="937">
        <f>SUMIF('4.1 Program Budget - 2024-2027'!$G:$G,$B50,'4.1 Program Budget - 2024-2027'!BG:BG)</f>
        <v>103</v>
      </c>
      <c r="Q50" s="937">
        <f>SUMIF('4.1 Program Budget - 2024-2027'!$G:$G,$B50,'4.1 Program Budget - 2024-2027'!BH:BH)</f>
        <v>7000</v>
      </c>
      <c r="R50" s="937">
        <f>SUMIF('4.1 Program Budget - 2024-2027'!$G:$G,$B50,'4.1 Program Budget - 2024-2027'!BI:BI)</f>
        <v>333</v>
      </c>
      <c r="S50" s="295">
        <f>SUMIF('4.1 Program Budget - 2024-2027'!$G:$G,$B50,'4.1 Program Budget - 2024-2027'!BJ:BJ)</f>
        <v>0</v>
      </c>
      <c r="T50" s="295">
        <f>SUMIF('4.1 Program Budget - 2024-2027'!$G:$G,$B50,'4.1 Program Budget - 2024-2027'!BK:BK)</f>
        <v>0</v>
      </c>
      <c r="U50" s="297">
        <f>SUMIF('4.1 Program Budget - 2024-2027'!$G:$G,$B50,'4.1 Program Budget - 2024-2027'!$BU:$BU)</f>
        <v>1402</v>
      </c>
      <c r="V50" s="937">
        <f>SUMIF('4.1 Program Budget - 2024-2027'!$G:$G,$B50,'4.1 Program Budget - 2024-2027'!BY:BY)</f>
        <v>103</v>
      </c>
      <c r="W50" s="937">
        <f>SUMIF('4.1 Program Budget - 2024-2027'!$G:$G,$B50,'4.1 Program Budget - 2024-2027'!BZ:BZ)</f>
        <v>7000</v>
      </c>
      <c r="X50" s="937">
        <f>SUMIF('4.1 Program Budget - 2024-2027'!$G:$G,$B50,'4.1 Program Budget - 2024-2027'!CA:CA)</f>
        <v>333</v>
      </c>
      <c r="Y50" s="295">
        <f>SUMIF('4.1 Program Budget - 2024-2027'!$G:$G,$B50,'4.1 Program Budget - 2024-2027'!CB:CB)</f>
        <v>0</v>
      </c>
      <c r="Z50" s="295">
        <f>SUMIF('4.1 Program Budget - 2024-2027'!$G:$G,$B50,'4.1 Program Budget - 2024-2027'!CC:CC)</f>
        <v>0</v>
      </c>
      <c r="AA50" s="297">
        <f t="shared" si="30"/>
        <v>100</v>
      </c>
      <c r="AB50" s="937">
        <f t="shared" ref="AB50:AD57" si="41">+AB8+AB22+AB36</f>
        <v>101</v>
      </c>
      <c r="AC50" s="937">
        <f t="shared" si="41"/>
        <v>5000</v>
      </c>
      <c r="AD50" s="937">
        <f t="shared" si="41"/>
        <v>222</v>
      </c>
      <c r="AE50" s="937">
        <f t="shared" ref="AE50:AF50" si="42">+AE8+AE22+AE36</f>
        <v>0</v>
      </c>
      <c r="AF50" s="937">
        <f t="shared" si="42"/>
        <v>0</v>
      </c>
      <c r="AG50" s="297">
        <f t="shared" ref="AG50:AJ50" si="43">+AG8+AG22+AG36</f>
        <v>100</v>
      </c>
      <c r="AH50" s="937">
        <f t="shared" si="43"/>
        <v>103</v>
      </c>
      <c r="AI50" s="937">
        <f t="shared" si="43"/>
        <v>7000</v>
      </c>
      <c r="AJ50" s="937">
        <f t="shared" si="43"/>
        <v>333</v>
      </c>
      <c r="AK50" s="937">
        <f t="shared" ref="AK50:AL50" si="44">+AK8+AK22+AK36</f>
        <v>0</v>
      </c>
      <c r="AL50" s="937">
        <f t="shared" si="44"/>
        <v>0</v>
      </c>
      <c r="AM50" s="297">
        <f t="shared" si="35"/>
        <v>100</v>
      </c>
      <c r="AN50" s="937">
        <f t="shared" ref="AN50:AP57" si="45">+AN8+AN22+AN36</f>
        <v>103</v>
      </c>
      <c r="AO50" s="937">
        <f t="shared" si="45"/>
        <v>7000</v>
      </c>
      <c r="AP50" s="937">
        <f t="shared" si="45"/>
        <v>333</v>
      </c>
      <c r="AQ50" s="937">
        <f t="shared" ref="AQ50:AR50" si="46">+AQ8+AQ22+AQ36</f>
        <v>0</v>
      </c>
      <c r="AR50" s="937">
        <f t="shared" si="46"/>
        <v>0</v>
      </c>
      <c r="AS50" s="297">
        <f t="shared" si="38"/>
        <v>100</v>
      </c>
      <c r="AT50" s="937">
        <f t="shared" ref="AT50:AV57" si="47">+AT8+AT22+AT36</f>
        <v>103</v>
      </c>
      <c r="AU50" s="937">
        <f t="shared" si="47"/>
        <v>7000</v>
      </c>
      <c r="AV50" s="937">
        <f t="shared" si="47"/>
        <v>333</v>
      </c>
      <c r="AW50" s="937">
        <f t="shared" ref="AW50:AX50" si="48">+AW8+AW22+AW36</f>
        <v>0</v>
      </c>
      <c r="AX50" s="937">
        <f t="shared" si="48"/>
        <v>0</v>
      </c>
      <c r="AZ50" s="222" t="s">
        <v>482</v>
      </c>
      <c r="BB50" s="223"/>
      <c r="BC50" s="224"/>
      <c r="BD50" s="224"/>
      <c r="BE50" s="224"/>
    </row>
    <row r="51" spans="1:57" ht="16.8" thickTop="1" thickBot="1">
      <c r="B51" s="221" t="s">
        <v>25</v>
      </c>
      <c r="C51" s="297">
        <f>SUMIF('4.1 Program Budget - 2024-2027'!$G:$G,$B51,'4.1 Program Budget - 2024-2027'!$S:$S)</f>
        <v>4500</v>
      </c>
      <c r="D51" s="295">
        <f>SUMIF('4.1 Program Budget - 2024-2027'!$G:$G,$B51,'4.1 Program Budget - 2024-2027'!W:W)</f>
        <v>251</v>
      </c>
      <c r="E51" s="295">
        <f>SUMIF('4.1 Program Budget - 2024-2027'!$G:$G,$B51,'4.1 Program Budget - 2024-2027'!X:X)</f>
        <v>25000</v>
      </c>
      <c r="F51" s="295">
        <f>SUMIF('4.1 Program Budget - 2024-2027'!$G:$G,$B51,'4.1 Program Budget - 2024-2027'!Y:Y)</f>
        <v>222</v>
      </c>
      <c r="G51" s="295">
        <f>SUMIF('4.1 Program Budget - 2024-2027'!$G:$G,$B51,'4.1 Program Budget - 2024-2027'!Z:Z)</f>
        <v>0</v>
      </c>
      <c r="H51" s="295">
        <f>SUMIF('4.1 Program Budget - 2024-2027'!$G:$G,$B51,'4.1 Program Budget - 2024-2027'!AA:AA)</f>
        <v>0</v>
      </c>
      <c r="I51" s="297">
        <f>SUMIF('4.1 Program Budget - 2024-2027'!$G:$G,$B51,'4.1 Program Budget - 2024-2027'!$AK:$AK)</f>
        <v>4502</v>
      </c>
      <c r="J51" s="937">
        <f>SUMIF('4.1 Program Budget - 2024-2027'!$G:$G,$B51,'4.1 Program Budget - 2024-2027'!AO:AO)</f>
        <v>253</v>
      </c>
      <c r="K51" s="937">
        <f>SUMIF('4.1 Program Budget - 2024-2027'!$G:$G,$B51,'4.1 Program Budget - 2024-2027'!AP:AP)</f>
        <v>37000</v>
      </c>
      <c r="L51" s="937">
        <f>SUMIF('4.1 Program Budget - 2024-2027'!$G:$G,$B51,'4.1 Program Budget - 2024-2027'!AQ:AQ)</f>
        <v>333</v>
      </c>
      <c r="M51" s="295">
        <f>SUMIF('4.1 Program Budget - 2024-2027'!$G:$G,$B51,'4.1 Program Budget - 2024-2027'!AR:AR)</f>
        <v>0</v>
      </c>
      <c r="N51" s="295">
        <f>SUMIF('4.1 Program Budget - 2024-2027'!$G:$G,$B51,'4.1 Program Budget - 2024-2027'!AS:AS)</f>
        <v>0</v>
      </c>
      <c r="O51" s="297">
        <f>SUMIF('4.1 Program Budget - 2024-2027'!$G:$G,$B51,'4.1 Program Budget - 2024-2027'!$BC:$BC)</f>
        <v>4502</v>
      </c>
      <c r="P51" s="937">
        <f>SUMIF('4.1 Program Budget - 2024-2027'!$G:$G,$B51,'4.1 Program Budget - 2024-2027'!BG:BG)</f>
        <v>253</v>
      </c>
      <c r="Q51" s="937">
        <f>SUMIF('4.1 Program Budget - 2024-2027'!$G:$G,$B51,'4.1 Program Budget - 2024-2027'!BH:BH)</f>
        <v>37000</v>
      </c>
      <c r="R51" s="937">
        <f>SUMIF('4.1 Program Budget - 2024-2027'!$G:$G,$B51,'4.1 Program Budget - 2024-2027'!BI:BI)</f>
        <v>333</v>
      </c>
      <c r="S51" s="295">
        <f>SUMIF('4.1 Program Budget - 2024-2027'!$G:$G,$B51,'4.1 Program Budget - 2024-2027'!BJ:BJ)</f>
        <v>0</v>
      </c>
      <c r="T51" s="295">
        <f>SUMIF('4.1 Program Budget - 2024-2027'!$G:$G,$B51,'4.1 Program Budget - 2024-2027'!BK:BK)</f>
        <v>0</v>
      </c>
      <c r="U51" s="297">
        <f>SUMIF('4.1 Program Budget - 2024-2027'!$G:$G,$B51,'4.1 Program Budget - 2024-2027'!$BU:$BU)</f>
        <v>4502</v>
      </c>
      <c r="V51" s="937">
        <f>SUMIF('4.1 Program Budget - 2024-2027'!$G:$G,$B51,'4.1 Program Budget - 2024-2027'!BY:BY)</f>
        <v>253</v>
      </c>
      <c r="W51" s="937">
        <f>SUMIF('4.1 Program Budget - 2024-2027'!$G:$G,$B51,'4.1 Program Budget - 2024-2027'!BZ:BZ)</f>
        <v>37000</v>
      </c>
      <c r="X51" s="937">
        <f>SUMIF('4.1 Program Budget - 2024-2027'!$G:$G,$B51,'4.1 Program Budget - 2024-2027'!CA:CA)</f>
        <v>333</v>
      </c>
      <c r="Y51" s="295">
        <f>SUMIF('4.1 Program Budget - 2024-2027'!$G:$G,$B51,'4.1 Program Budget - 2024-2027'!CB:CB)</f>
        <v>0</v>
      </c>
      <c r="Z51" s="295">
        <f>SUMIF('4.1 Program Budget - 2024-2027'!$G:$G,$B51,'4.1 Program Budget - 2024-2027'!CC:CC)</f>
        <v>0</v>
      </c>
      <c r="AA51" s="297">
        <f t="shared" si="30"/>
        <v>211</v>
      </c>
      <c r="AB51" s="937">
        <f t="shared" si="41"/>
        <v>101</v>
      </c>
      <c r="AC51" s="937">
        <f t="shared" si="41"/>
        <v>5000</v>
      </c>
      <c r="AD51" s="937">
        <f t="shared" si="41"/>
        <v>222</v>
      </c>
      <c r="AE51" s="937">
        <f t="shared" ref="AE51:AF51" si="49">+AE9+AE23+AE37</f>
        <v>0</v>
      </c>
      <c r="AF51" s="937">
        <f t="shared" si="49"/>
        <v>0</v>
      </c>
      <c r="AG51" s="297">
        <f t="shared" ref="AG51:AJ51" si="50">+AG9+AG23+AG37</f>
        <v>322</v>
      </c>
      <c r="AH51" s="937">
        <f t="shared" si="50"/>
        <v>103</v>
      </c>
      <c r="AI51" s="937">
        <f t="shared" si="50"/>
        <v>7000</v>
      </c>
      <c r="AJ51" s="937">
        <f t="shared" si="50"/>
        <v>333</v>
      </c>
      <c r="AK51" s="937">
        <f t="shared" ref="AK51:AL51" si="51">+AK9+AK23+AK37</f>
        <v>0</v>
      </c>
      <c r="AL51" s="937">
        <f t="shared" si="51"/>
        <v>0</v>
      </c>
      <c r="AM51" s="297">
        <f t="shared" si="35"/>
        <v>433</v>
      </c>
      <c r="AN51" s="937">
        <f t="shared" si="45"/>
        <v>103</v>
      </c>
      <c r="AO51" s="937">
        <f t="shared" si="45"/>
        <v>7000</v>
      </c>
      <c r="AP51" s="937">
        <f t="shared" si="45"/>
        <v>333</v>
      </c>
      <c r="AQ51" s="937">
        <f t="shared" ref="AQ51:AR51" si="52">+AQ9+AQ23+AQ37</f>
        <v>0</v>
      </c>
      <c r="AR51" s="937">
        <f t="shared" si="52"/>
        <v>0</v>
      </c>
      <c r="AS51" s="297">
        <f t="shared" si="38"/>
        <v>544</v>
      </c>
      <c r="AT51" s="937">
        <f t="shared" si="47"/>
        <v>103</v>
      </c>
      <c r="AU51" s="937">
        <f t="shared" si="47"/>
        <v>7000</v>
      </c>
      <c r="AV51" s="937">
        <f t="shared" si="47"/>
        <v>333</v>
      </c>
      <c r="AW51" s="937">
        <f t="shared" ref="AW51:AX51" si="53">+AW9+AW23+AW37</f>
        <v>0</v>
      </c>
      <c r="AX51" s="937">
        <f t="shared" si="53"/>
        <v>0</v>
      </c>
      <c r="AZ51" s="222"/>
      <c r="BB51" s="223"/>
      <c r="BC51" s="224"/>
      <c r="BD51" s="224"/>
      <c r="BE51" s="224"/>
    </row>
    <row r="52" spans="1:57" ht="16.8" thickTop="1" thickBot="1">
      <c r="B52" s="221" t="s">
        <v>27</v>
      </c>
      <c r="C52" s="297">
        <f>SUMIF('4.1 Program Budget - 2024-2027'!$G:$G,$B52,'4.1 Program Budget - 2024-2027'!$S:$S)</f>
        <v>0</v>
      </c>
      <c r="D52" s="295">
        <f>SUMIF('4.1 Program Budget - 2024-2027'!$G:$G,$B52,'4.1 Program Budget - 2024-2027'!W:W)</f>
        <v>0</v>
      </c>
      <c r="E52" s="295">
        <f>SUMIF('4.1 Program Budget - 2024-2027'!$G:$G,$B52,'4.1 Program Budget - 2024-2027'!X:X)</f>
        <v>0</v>
      </c>
      <c r="F52" s="295">
        <f>SUMIF('4.1 Program Budget - 2024-2027'!$G:$G,$B52,'4.1 Program Budget - 2024-2027'!Y:Y)</f>
        <v>0</v>
      </c>
      <c r="G52" s="295">
        <f>SUMIF('4.1 Program Budget - 2024-2027'!$G:$G,$B52,'4.1 Program Budget - 2024-2027'!Z:Z)</f>
        <v>0</v>
      </c>
      <c r="H52" s="295">
        <f>SUMIF('4.1 Program Budget - 2024-2027'!$G:$G,$B52,'4.1 Program Budget - 2024-2027'!AA:AA)</f>
        <v>0</v>
      </c>
      <c r="I52" s="297">
        <f>SUMIF('4.1 Program Budget - 2024-2027'!$G:$G,$B52,'4.1 Program Budget - 2024-2027'!$AK:$AK)</f>
        <v>0</v>
      </c>
      <c r="J52" s="937">
        <f>SUMIF('4.1 Program Budget - 2024-2027'!$G:$G,$B52,'4.1 Program Budget - 2024-2027'!AO:AO)</f>
        <v>0</v>
      </c>
      <c r="K52" s="937">
        <f>SUMIF('4.1 Program Budget - 2024-2027'!$G:$G,$B52,'4.1 Program Budget - 2024-2027'!AP:AP)</f>
        <v>0</v>
      </c>
      <c r="L52" s="937">
        <f>SUMIF('4.1 Program Budget - 2024-2027'!$G:$G,$B52,'4.1 Program Budget - 2024-2027'!AQ:AQ)</f>
        <v>0</v>
      </c>
      <c r="M52" s="295">
        <f>SUMIF('4.1 Program Budget - 2024-2027'!$G:$G,$B52,'4.1 Program Budget - 2024-2027'!AR:AR)</f>
        <v>0</v>
      </c>
      <c r="N52" s="295">
        <f>SUMIF('4.1 Program Budget - 2024-2027'!$G:$G,$B52,'4.1 Program Budget - 2024-2027'!AS:AS)</f>
        <v>0</v>
      </c>
      <c r="O52" s="297">
        <f>SUMIF('4.1 Program Budget - 2024-2027'!$G:$G,$B52,'4.1 Program Budget - 2024-2027'!$BC:$BC)</f>
        <v>0</v>
      </c>
      <c r="P52" s="937">
        <f>SUMIF('4.1 Program Budget - 2024-2027'!$G:$G,$B52,'4.1 Program Budget - 2024-2027'!BG:BG)</f>
        <v>0</v>
      </c>
      <c r="Q52" s="937">
        <f>SUMIF('4.1 Program Budget - 2024-2027'!$G:$G,$B52,'4.1 Program Budget - 2024-2027'!BH:BH)</f>
        <v>0</v>
      </c>
      <c r="R52" s="937">
        <f>SUMIF('4.1 Program Budget - 2024-2027'!$G:$G,$B52,'4.1 Program Budget - 2024-2027'!BI:BI)</f>
        <v>0</v>
      </c>
      <c r="S52" s="295">
        <f>SUMIF('4.1 Program Budget - 2024-2027'!$G:$G,$B52,'4.1 Program Budget - 2024-2027'!BJ:BJ)</f>
        <v>0</v>
      </c>
      <c r="T52" s="295">
        <f>SUMIF('4.1 Program Budget - 2024-2027'!$G:$G,$B52,'4.1 Program Budget - 2024-2027'!BK:BK)</f>
        <v>0</v>
      </c>
      <c r="U52" s="297">
        <f>SUMIF('4.1 Program Budget - 2024-2027'!$G:$G,$B52,'4.1 Program Budget - 2024-2027'!$BU:$BU)</f>
        <v>0</v>
      </c>
      <c r="V52" s="937">
        <f>SUMIF('4.1 Program Budget - 2024-2027'!$G:$G,$B52,'4.1 Program Budget - 2024-2027'!BY:BY)</f>
        <v>0</v>
      </c>
      <c r="W52" s="937">
        <f>SUMIF('4.1 Program Budget - 2024-2027'!$G:$G,$B52,'4.1 Program Budget - 2024-2027'!BZ:BZ)</f>
        <v>0</v>
      </c>
      <c r="X52" s="937">
        <f>SUMIF('4.1 Program Budget - 2024-2027'!$G:$G,$B52,'4.1 Program Budget - 2024-2027'!CA:CA)</f>
        <v>0</v>
      </c>
      <c r="Y52" s="295">
        <f>SUMIF('4.1 Program Budget - 2024-2027'!$G:$G,$B52,'4.1 Program Budget - 2024-2027'!CB:CB)</f>
        <v>0</v>
      </c>
      <c r="Z52" s="295">
        <f>SUMIF('4.1 Program Budget - 2024-2027'!$G:$G,$B52,'4.1 Program Budget - 2024-2027'!CC:CC)</f>
        <v>0</v>
      </c>
      <c r="AA52" s="297">
        <f t="shared" si="30"/>
        <v>250</v>
      </c>
      <c r="AB52" s="937">
        <f t="shared" si="41"/>
        <v>251</v>
      </c>
      <c r="AC52" s="937">
        <f t="shared" si="41"/>
        <v>25000</v>
      </c>
      <c r="AD52" s="937">
        <f t="shared" si="41"/>
        <v>222</v>
      </c>
      <c r="AE52" s="937">
        <f t="shared" ref="AE52:AF52" si="54">+AE10+AE24+AE38</f>
        <v>0</v>
      </c>
      <c r="AF52" s="937">
        <f t="shared" si="54"/>
        <v>0</v>
      </c>
      <c r="AG52" s="297">
        <f t="shared" ref="AG52:AJ52" si="55">+AG10+AG24+AG38</f>
        <v>250</v>
      </c>
      <c r="AH52" s="937">
        <f t="shared" si="55"/>
        <v>253</v>
      </c>
      <c r="AI52" s="937">
        <f t="shared" si="55"/>
        <v>37000</v>
      </c>
      <c r="AJ52" s="937">
        <f t="shared" si="55"/>
        <v>333</v>
      </c>
      <c r="AK52" s="937">
        <f t="shared" ref="AK52:AL52" si="56">+AK10+AK24+AK38</f>
        <v>0</v>
      </c>
      <c r="AL52" s="937">
        <f t="shared" si="56"/>
        <v>0</v>
      </c>
      <c r="AM52" s="297">
        <f t="shared" si="35"/>
        <v>250</v>
      </c>
      <c r="AN52" s="937">
        <f t="shared" si="45"/>
        <v>253</v>
      </c>
      <c r="AO52" s="937">
        <f t="shared" si="45"/>
        <v>37000</v>
      </c>
      <c r="AP52" s="937">
        <f t="shared" si="45"/>
        <v>333</v>
      </c>
      <c r="AQ52" s="937">
        <f t="shared" ref="AQ52:AR52" si="57">+AQ10+AQ24+AQ38</f>
        <v>0</v>
      </c>
      <c r="AR52" s="937">
        <f t="shared" si="57"/>
        <v>0</v>
      </c>
      <c r="AS52" s="297">
        <f t="shared" si="38"/>
        <v>250</v>
      </c>
      <c r="AT52" s="937">
        <f t="shared" si="47"/>
        <v>253</v>
      </c>
      <c r="AU52" s="937">
        <f t="shared" si="47"/>
        <v>37000</v>
      </c>
      <c r="AV52" s="937">
        <f t="shared" si="47"/>
        <v>333</v>
      </c>
      <c r="AW52" s="937">
        <f t="shared" ref="AW52:AX52" si="58">+AW10+AW24+AW38</f>
        <v>0</v>
      </c>
      <c r="AX52" s="937">
        <f t="shared" si="58"/>
        <v>0</v>
      </c>
      <c r="AZ52" s="222"/>
      <c r="BB52" s="223"/>
      <c r="BC52" s="224"/>
      <c r="BD52" s="224"/>
      <c r="BE52" s="224"/>
    </row>
    <row r="53" spans="1:57" ht="16.8" thickTop="1" thickBot="1">
      <c r="B53" s="221" t="s">
        <v>29</v>
      </c>
      <c r="C53" s="297">
        <f>SUMIF('4.1 Program Budget - 2024-2027'!$G:$G,$B53,'4.1 Program Budget - 2024-2027'!$S:$S)</f>
        <v>0</v>
      </c>
      <c r="D53" s="295">
        <f>SUMIF('4.1 Program Budget - 2024-2027'!$G:$G,$B53,'4.1 Program Budget - 2024-2027'!W:W)</f>
        <v>0</v>
      </c>
      <c r="E53" s="295">
        <f>SUMIF('4.1 Program Budget - 2024-2027'!$G:$G,$B53,'4.1 Program Budget - 2024-2027'!X:X)</f>
        <v>0</v>
      </c>
      <c r="F53" s="295">
        <f>SUMIF('4.1 Program Budget - 2024-2027'!$G:$G,$B53,'4.1 Program Budget - 2024-2027'!Y:Y)</f>
        <v>0</v>
      </c>
      <c r="G53" s="295">
        <f>SUMIF('4.1 Program Budget - 2024-2027'!$G:$G,$B53,'4.1 Program Budget - 2024-2027'!Z:Z)</f>
        <v>0</v>
      </c>
      <c r="H53" s="295">
        <f>SUMIF('4.1 Program Budget - 2024-2027'!$G:$G,$B53,'4.1 Program Budget - 2024-2027'!AA:AA)</f>
        <v>0</v>
      </c>
      <c r="I53" s="297">
        <f>SUMIF('4.1 Program Budget - 2024-2027'!$G:$G,$B53,'4.1 Program Budget - 2024-2027'!$AK:$AK)</f>
        <v>0</v>
      </c>
      <c r="J53" s="937">
        <f>SUMIF('4.1 Program Budget - 2024-2027'!$G:$G,$B53,'4.1 Program Budget - 2024-2027'!AO:AO)</f>
        <v>0</v>
      </c>
      <c r="K53" s="937">
        <f>SUMIF('4.1 Program Budget - 2024-2027'!$G:$G,$B53,'4.1 Program Budget - 2024-2027'!AP:AP)</f>
        <v>0</v>
      </c>
      <c r="L53" s="937">
        <f>SUMIF('4.1 Program Budget - 2024-2027'!$G:$G,$B53,'4.1 Program Budget - 2024-2027'!AQ:AQ)</f>
        <v>0</v>
      </c>
      <c r="M53" s="295">
        <f>SUMIF('4.1 Program Budget - 2024-2027'!$G:$G,$B53,'4.1 Program Budget - 2024-2027'!AR:AR)</f>
        <v>0</v>
      </c>
      <c r="N53" s="295">
        <f>SUMIF('4.1 Program Budget - 2024-2027'!$G:$G,$B53,'4.1 Program Budget - 2024-2027'!AS:AS)</f>
        <v>0</v>
      </c>
      <c r="O53" s="297">
        <f>SUMIF('4.1 Program Budget - 2024-2027'!$G:$G,$B53,'4.1 Program Budget - 2024-2027'!$BC:$BC)</f>
        <v>0</v>
      </c>
      <c r="P53" s="937">
        <f>SUMIF('4.1 Program Budget - 2024-2027'!$G:$G,$B53,'4.1 Program Budget - 2024-2027'!BG:BG)</f>
        <v>0</v>
      </c>
      <c r="Q53" s="937">
        <f>SUMIF('4.1 Program Budget - 2024-2027'!$G:$G,$B53,'4.1 Program Budget - 2024-2027'!BH:BH)</f>
        <v>0</v>
      </c>
      <c r="R53" s="937">
        <f>SUMIF('4.1 Program Budget - 2024-2027'!$G:$G,$B53,'4.1 Program Budget - 2024-2027'!BI:BI)</f>
        <v>0</v>
      </c>
      <c r="S53" s="295">
        <f>SUMIF('4.1 Program Budget - 2024-2027'!$G:$G,$B53,'4.1 Program Budget - 2024-2027'!BJ:BJ)</f>
        <v>0</v>
      </c>
      <c r="T53" s="295">
        <f>SUMIF('4.1 Program Budget - 2024-2027'!$G:$G,$B53,'4.1 Program Budget - 2024-2027'!BK:BK)</f>
        <v>0</v>
      </c>
      <c r="U53" s="297">
        <f>SUMIF('4.1 Program Budget - 2024-2027'!$G:$G,$B53,'4.1 Program Budget - 2024-2027'!$BU:$BU)</f>
        <v>0</v>
      </c>
      <c r="V53" s="937">
        <f>SUMIF('4.1 Program Budget - 2024-2027'!$G:$G,$B53,'4.1 Program Budget - 2024-2027'!BY:BY)</f>
        <v>0</v>
      </c>
      <c r="W53" s="937">
        <f>SUMIF('4.1 Program Budget - 2024-2027'!$G:$G,$B53,'4.1 Program Budget - 2024-2027'!BZ:BZ)</f>
        <v>0</v>
      </c>
      <c r="X53" s="937">
        <f>SUMIF('4.1 Program Budget - 2024-2027'!$G:$G,$B53,'4.1 Program Budget - 2024-2027'!CA:CA)</f>
        <v>0</v>
      </c>
      <c r="Y53" s="295">
        <f>SUMIF('4.1 Program Budget - 2024-2027'!$G:$G,$B53,'4.1 Program Budget - 2024-2027'!CB:CB)</f>
        <v>0</v>
      </c>
      <c r="Z53" s="295">
        <f>SUMIF('4.1 Program Budget - 2024-2027'!$G:$G,$B53,'4.1 Program Budget - 2024-2027'!CC:CC)</f>
        <v>0</v>
      </c>
      <c r="AA53" s="297">
        <f t="shared" si="30"/>
        <v>211</v>
      </c>
      <c r="AB53" s="937">
        <f t="shared" si="41"/>
        <v>101</v>
      </c>
      <c r="AC53" s="937">
        <f t="shared" si="41"/>
        <v>5000</v>
      </c>
      <c r="AD53" s="937">
        <f t="shared" si="41"/>
        <v>222</v>
      </c>
      <c r="AE53" s="937">
        <f t="shared" ref="AE53:AF53" si="59">+AE11+AE25+AE39</f>
        <v>0</v>
      </c>
      <c r="AF53" s="937">
        <f t="shared" si="59"/>
        <v>0</v>
      </c>
      <c r="AG53" s="297">
        <f t="shared" ref="AG53:AJ53" si="60">+AG11+AG25+AG39</f>
        <v>322</v>
      </c>
      <c r="AH53" s="937">
        <f t="shared" si="60"/>
        <v>103</v>
      </c>
      <c r="AI53" s="937">
        <f t="shared" si="60"/>
        <v>7000</v>
      </c>
      <c r="AJ53" s="937">
        <f t="shared" si="60"/>
        <v>333</v>
      </c>
      <c r="AK53" s="937">
        <f t="shared" ref="AK53:AL53" si="61">+AK11+AK25+AK39</f>
        <v>0</v>
      </c>
      <c r="AL53" s="937">
        <f t="shared" si="61"/>
        <v>0</v>
      </c>
      <c r="AM53" s="297">
        <f t="shared" si="35"/>
        <v>433</v>
      </c>
      <c r="AN53" s="937">
        <f t="shared" si="45"/>
        <v>103</v>
      </c>
      <c r="AO53" s="937">
        <f t="shared" si="45"/>
        <v>7000</v>
      </c>
      <c r="AP53" s="937">
        <f t="shared" si="45"/>
        <v>333</v>
      </c>
      <c r="AQ53" s="937">
        <f t="shared" ref="AQ53:AR53" si="62">+AQ11+AQ25+AQ39</f>
        <v>0</v>
      </c>
      <c r="AR53" s="937">
        <f t="shared" si="62"/>
        <v>0</v>
      </c>
      <c r="AS53" s="297">
        <f t="shared" si="38"/>
        <v>544</v>
      </c>
      <c r="AT53" s="937">
        <f t="shared" si="47"/>
        <v>103</v>
      </c>
      <c r="AU53" s="937">
        <f t="shared" si="47"/>
        <v>7000</v>
      </c>
      <c r="AV53" s="937">
        <f t="shared" si="47"/>
        <v>333</v>
      </c>
      <c r="AW53" s="937">
        <f t="shared" ref="AW53:AX53" si="63">+AW11+AW25+AW39</f>
        <v>0</v>
      </c>
      <c r="AX53" s="937">
        <f t="shared" si="63"/>
        <v>0</v>
      </c>
      <c r="AZ53" s="222"/>
      <c r="BB53" s="223"/>
      <c r="BC53" s="224"/>
      <c r="BD53" s="224"/>
      <c r="BE53" s="224"/>
    </row>
    <row r="54" spans="1:57" ht="16.8" thickTop="1" thickBot="1">
      <c r="B54" s="221" t="s">
        <v>30</v>
      </c>
      <c r="C54" s="297">
        <f>SUMIF('4.1 Program Budget - 2024-2027'!$G:$G,$B54,'4.1 Program Budget - 2024-2027'!$S:$S)</f>
        <v>0</v>
      </c>
      <c r="D54" s="295">
        <f>SUMIF('4.1 Program Budget - 2024-2027'!$G:$G,$B54,'4.1 Program Budget - 2024-2027'!W:W)</f>
        <v>0</v>
      </c>
      <c r="E54" s="295">
        <f>SUMIF('4.1 Program Budget - 2024-2027'!$G:$G,$B54,'4.1 Program Budget - 2024-2027'!X:X)</f>
        <v>0</v>
      </c>
      <c r="F54" s="295">
        <f>SUMIF('4.1 Program Budget - 2024-2027'!$G:$G,$B54,'4.1 Program Budget - 2024-2027'!Y:Y)</f>
        <v>0</v>
      </c>
      <c r="G54" s="295">
        <f>SUMIF('4.1 Program Budget - 2024-2027'!$G:$G,$B54,'4.1 Program Budget - 2024-2027'!Z:Z)</f>
        <v>0</v>
      </c>
      <c r="H54" s="295">
        <f>SUMIF('4.1 Program Budget - 2024-2027'!$G:$G,$B54,'4.1 Program Budget - 2024-2027'!AA:AA)</f>
        <v>0</v>
      </c>
      <c r="I54" s="297">
        <f>SUMIF('4.1 Program Budget - 2024-2027'!$G:$G,$B54,'4.1 Program Budget - 2024-2027'!$AK:$AK)</f>
        <v>0</v>
      </c>
      <c r="J54" s="937">
        <f>SUMIF('4.1 Program Budget - 2024-2027'!$G:$G,$B54,'4.1 Program Budget - 2024-2027'!AO:AO)</f>
        <v>0</v>
      </c>
      <c r="K54" s="937">
        <f>SUMIF('4.1 Program Budget - 2024-2027'!$G:$G,$B54,'4.1 Program Budget - 2024-2027'!AP:AP)</f>
        <v>0</v>
      </c>
      <c r="L54" s="937">
        <f>SUMIF('4.1 Program Budget - 2024-2027'!$G:$G,$B54,'4.1 Program Budget - 2024-2027'!AQ:AQ)</f>
        <v>0</v>
      </c>
      <c r="M54" s="295">
        <f>SUMIF('4.1 Program Budget - 2024-2027'!$G:$G,$B54,'4.1 Program Budget - 2024-2027'!AR:AR)</f>
        <v>0</v>
      </c>
      <c r="N54" s="295">
        <f>SUMIF('4.1 Program Budget - 2024-2027'!$G:$G,$B54,'4.1 Program Budget - 2024-2027'!AS:AS)</f>
        <v>0</v>
      </c>
      <c r="O54" s="297">
        <f>SUMIF('4.1 Program Budget - 2024-2027'!$G:$G,$B54,'4.1 Program Budget - 2024-2027'!$BC:$BC)</f>
        <v>0</v>
      </c>
      <c r="P54" s="937">
        <f>SUMIF('4.1 Program Budget - 2024-2027'!$G:$G,$B54,'4.1 Program Budget - 2024-2027'!BG:BG)</f>
        <v>0</v>
      </c>
      <c r="Q54" s="937">
        <f>SUMIF('4.1 Program Budget - 2024-2027'!$G:$G,$B54,'4.1 Program Budget - 2024-2027'!BH:BH)</f>
        <v>0</v>
      </c>
      <c r="R54" s="937">
        <f>SUMIF('4.1 Program Budget - 2024-2027'!$G:$G,$B54,'4.1 Program Budget - 2024-2027'!BI:BI)</f>
        <v>0</v>
      </c>
      <c r="S54" s="295">
        <f>SUMIF('4.1 Program Budget - 2024-2027'!$G:$G,$B54,'4.1 Program Budget - 2024-2027'!BJ:BJ)</f>
        <v>0</v>
      </c>
      <c r="T54" s="295">
        <f>SUMIF('4.1 Program Budget - 2024-2027'!$G:$G,$B54,'4.1 Program Budget - 2024-2027'!BK:BK)</f>
        <v>0</v>
      </c>
      <c r="U54" s="297">
        <f>SUMIF('4.1 Program Budget - 2024-2027'!$G:$G,$B54,'4.1 Program Budget - 2024-2027'!$BU:$BU)</f>
        <v>0</v>
      </c>
      <c r="V54" s="937">
        <f>SUMIF('4.1 Program Budget - 2024-2027'!$G:$G,$B54,'4.1 Program Budget - 2024-2027'!BY:BY)</f>
        <v>0</v>
      </c>
      <c r="W54" s="937">
        <f>SUMIF('4.1 Program Budget - 2024-2027'!$G:$G,$B54,'4.1 Program Budget - 2024-2027'!BZ:BZ)</f>
        <v>0</v>
      </c>
      <c r="X54" s="937">
        <f>SUMIF('4.1 Program Budget - 2024-2027'!$G:$G,$B54,'4.1 Program Budget - 2024-2027'!CA:CA)</f>
        <v>0</v>
      </c>
      <c r="Y54" s="295">
        <f>SUMIF('4.1 Program Budget - 2024-2027'!$G:$G,$B54,'4.1 Program Budget - 2024-2027'!CB:CB)</f>
        <v>0</v>
      </c>
      <c r="Z54" s="295">
        <f>SUMIF('4.1 Program Budget - 2024-2027'!$G:$G,$B54,'4.1 Program Budget - 2024-2027'!CC:CC)</f>
        <v>0</v>
      </c>
      <c r="AA54" s="297">
        <f t="shared" si="30"/>
        <v>707</v>
      </c>
      <c r="AB54" s="937">
        <f t="shared" si="41"/>
        <v>0</v>
      </c>
      <c r="AC54" s="937">
        <f t="shared" si="41"/>
        <v>0</v>
      </c>
      <c r="AD54" s="937">
        <f t="shared" si="41"/>
        <v>0</v>
      </c>
      <c r="AE54" s="937">
        <f t="shared" ref="AE54:AF54" si="64">+AE12+AE26+AE40</f>
        <v>0</v>
      </c>
      <c r="AF54" s="937">
        <f t="shared" si="64"/>
        <v>0</v>
      </c>
      <c r="AG54" s="297">
        <f t="shared" ref="AG54:AJ54" si="65">+AG12+AG26+AG40</f>
        <v>444</v>
      </c>
      <c r="AH54" s="937">
        <f t="shared" si="65"/>
        <v>0</v>
      </c>
      <c r="AI54" s="937">
        <f t="shared" si="65"/>
        <v>0</v>
      </c>
      <c r="AJ54" s="937">
        <f t="shared" si="65"/>
        <v>0</v>
      </c>
      <c r="AK54" s="937">
        <f t="shared" ref="AK54:AL54" si="66">+AK12+AK26+AK40</f>
        <v>0</v>
      </c>
      <c r="AL54" s="937">
        <f t="shared" si="66"/>
        <v>0</v>
      </c>
      <c r="AM54" s="297">
        <f t="shared" si="35"/>
        <v>555</v>
      </c>
      <c r="AN54" s="937">
        <f t="shared" si="45"/>
        <v>0</v>
      </c>
      <c r="AO54" s="937">
        <f t="shared" si="45"/>
        <v>0</v>
      </c>
      <c r="AP54" s="937">
        <f t="shared" si="45"/>
        <v>0</v>
      </c>
      <c r="AQ54" s="937">
        <f t="shared" ref="AQ54:AR54" si="67">+AQ12+AQ26+AQ40</f>
        <v>0</v>
      </c>
      <c r="AR54" s="937">
        <f t="shared" si="67"/>
        <v>0</v>
      </c>
      <c r="AS54" s="297">
        <f t="shared" si="38"/>
        <v>6666</v>
      </c>
      <c r="AT54" s="937">
        <f t="shared" si="47"/>
        <v>0</v>
      </c>
      <c r="AU54" s="937">
        <f t="shared" si="47"/>
        <v>0</v>
      </c>
      <c r="AV54" s="937">
        <f t="shared" si="47"/>
        <v>0</v>
      </c>
      <c r="AW54" s="937">
        <f t="shared" ref="AW54:AX54" si="68">+AW12+AW26+AW40</f>
        <v>0</v>
      </c>
      <c r="AX54" s="937">
        <f t="shared" si="68"/>
        <v>0</v>
      </c>
      <c r="AZ54" s="222"/>
      <c r="BB54" s="223"/>
      <c r="BC54" s="224"/>
      <c r="BD54" s="224"/>
      <c r="BE54" s="224"/>
    </row>
    <row r="55" spans="1:57" ht="16.8" thickTop="1" thickBot="1">
      <c r="A55" s="209">
        <v>1</v>
      </c>
      <c r="B55" s="221" t="s">
        <v>32</v>
      </c>
      <c r="C55" s="297">
        <f>SUMIF('4.1 Program Budget - 2024-2027'!$G:$G,$B55,'4.1 Program Budget - 2024-2027'!$S:$S)</f>
        <v>0</v>
      </c>
      <c r="D55" s="295">
        <f>SUMIF('4.1 Program Budget - 2024-2027'!$G:$G,$B55,'4.1 Program Budget - 2024-2027'!W:W)</f>
        <v>0</v>
      </c>
      <c r="E55" s="295">
        <f>SUMIF('4.1 Program Budget - 2024-2027'!$G:$G,$B55,'4.1 Program Budget - 2024-2027'!X:X)</f>
        <v>0</v>
      </c>
      <c r="F55" s="295">
        <f>SUMIF('4.1 Program Budget - 2024-2027'!$G:$G,$B55,'4.1 Program Budget - 2024-2027'!Y:Y)</f>
        <v>0</v>
      </c>
      <c r="G55" s="295">
        <f>SUMIF('4.1 Program Budget - 2024-2027'!$G:$G,$B55,'4.1 Program Budget - 2024-2027'!Z:Z)</f>
        <v>0</v>
      </c>
      <c r="H55" s="295">
        <f>SUMIF('4.1 Program Budget - 2024-2027'!$G:$G,$B55,'4.1 Program Budget - 2024-2027'!AA:AA)</f>
        <v>0</v>
      </c>
      <c r="I55" s="297">
        <f>SUMIF('4.1 Program Budget - 2024-2027'!$G:$G,$B55,'4.1 Program Budget - 2024-2027'!$AK:$AK)</f>
        <v>0</v>
      </c>
      <c r="J55" s="937">
        <f>SUMIF('4.1 Program Budget - 2024-2027'!$G:$G,$B55,'4.1 Program Budget - 2024-2027'!AO:AO)</f>
        <v>0</v>
      </c>
      <c r="K55" s="937">
        <f>SUMIF('4.1 Program Budget - 2024-2027'!$G:$G,$B55,'4.1 Program Budget - 2024-2027'!AP:AP)</f>
        <v>0</v>
      </c>
      <c r="L55" s="937">
        <f>SUMIF('4.1 Program Budget - 2024-2027'!$G:$G,$B55,'4.1 Program Budget - 2024-2027'!AQ:AQ)</f>
        <v>0</v>
      </c>
      <c r="M55" s="295">
        <f>SUMIF('4.1 Program Budget - 2024-2027'!$G:$G,$B55,'4.1 Program Budget - 2024-2027'!AR:AR)</f>
        <v>0</v>
      </c>
      <c r="N55" s="295">
        <f>SUMIF('4.1 Program Budget - 2024-2027'!$G:$G,$B55,'4.1 Program Budget - 2024-2027'!AS:AS)</f>
        <v>0</v>
      </c>
      <c r="O55" s="297">
        <f>SUMIF('4.1 Program Budget - 2024-2027'!$G:$G,$B55,'4.1 Program Budget - 2024-2027'!$BC:$BC)</f>
        <v>0</v>
      </c>
      <c r="P55" s="937">
        <f>SUMIF('4.1 Program Budget - 2024-2027'!$G:$G,$B55,'4.1 Program Budget - 2024-2027'!BG:BG)</f>
        <v>0</v>
      </c>
      <c r="Q55" s="937">
        <f>SUMIF('4.1 Program Budget - 2024-2027'!$G:$G,$B55,'4.1 Program Budget - 2024-2027'!BH:BH)</f>
        <v>0</v>
      </c>
      <c r="R55" s="937">
        <f>SUMIF('4.1 Program Budget - 2024-2027'!$G:$G,$B55,'4.1 Program Budget - 2024-2027'!BI:BI)</f>
        <v>0</v>
      </c>
      <c r="S55" s="295">
        <f>SUMIF('4.1 Program Budget - 2024-2027'!$G:$G,$B55,'4.1 Program Budget - 2024-2027'!BJ:BJ)</f>
        <v>0</v>
      </c>
      <c r="T55" s="295">
        <f>SUMIF('4.1 Program Budget - 2024-2027'!$G:$G,$B55,'4.1 Program Budget - 2024-2027'!BK:BK)</f>
        <v>0</v>
      </c>
      <c r="U55" s="297">
        <f>SUMIF('4.1 Program Budget - 2024-2027'!$G:$G,$B55,'4.1 Program Budget - 2024-2027'!$BU:$BU)</f>
        <v>0</v>
      </c>
      <c r="V55" s="937">
        <f>SUMIF('4.1 Program Budget - 2024-2027'!$G:$G,$B55,'4.1 Program Budget - 2024-2027'!BY:BY)</f>
        <v>0</v>
      </c>
      <c r="W55" s="937">
        <f>SUMIF('4.1 Program Budget - 2024-2027'!$G:$G,$B55,'4.1 Program Budget - 2024-2027'!BZ:BZ)</f>
        <v>0</v>
      </c>
      <c r="X55" s="937">
        <f>SUMIF('4.1 Program Budget - 2024-2027'!$G:$G,$B55,'4.1 Program Budget - 2024-2027'!CA:CA)</f>
        <v>0</v>
      </c>
      <c r="Y55" s="295">
        <f>SUMIF('4.1 Program Budget - 2024-2027'!$G:$G,$B55,'4.1 Program Budget - 2024-2027'!CB:CB)</f>
        <v>0</v>
      </c>
      <c r="Z55" s="295">
        <f>SUMIF('4.1 Program Budget - 2024-2027'!$G:$G,$B55,'4.1 Program Budget - 2024-2027'!CC:CC)</f>
        <v>0</v>
      </c>
      <c r="AA55" s="297">
        <f t="shared" si="30"/>
        <v>909</v>
      </c>
      <c r="AB55" s="937">
        <f t="shared" si="41"/>
        <v>0</v>
      </c>
      <c r="AC55" s="937">
        <f t="shared" si="41"/>
        <v>0</v>
      </c>
      <c r="AD55" s="937">
        <f t="shared" si="41"/>
        <v>0</v>
      </c>
      <c r="AE55" s="937">
        <f t="shared" ref="AE55:AF55" si="69">+AE13+AE27+AE41</f>
        <v>0</v>
      </c>
      <c r="AF55" s="937">
        <f t="shared" si="69"/>
        <v>0</v>
      </c>
      <c r="AG55" s="297">
        <f t="shared" ref="AG55:AJ55" si="70">+AG13+AG27+AG41</f>
        <v>0</v>
      </c>
      <c r="AH55" s="937">
        <f t="shared" si="70"/>
        <v>0</v>
      </c>
      <c r="AI55" s="937">
        <f t="shared" si="70"/>
        <v>0</v>
      </c>
      <c r="AJ55" s="937">
        <f t="shared" si="70"/>
        <v>0</v>
      </c>
      <c r="AK55" s="937">
        <f t="shared" ref="AK55:AL55" si="71">+AK13+AK27+AK41</f>
        <v>0</v>
      </c>
      <c r="AL55" s="937">
        <f t="shared" si="71"/>
        <v>0</v>
      </c>
      <c r="AM55" s="297">
        <f t="shared" si="35"/>
        <v>0</v>
      </c>
      <c r="AN55" s="937">
        <f t="shared" si="45"/>
        <v>0</v>
      </c>
      <c r="AO55" s="937">
        <f t="shared" si="45"/>
        <v>0</v>
      </c>
      <c r="AP55" s="937">
        <f t="shared" si="45"/>
        <v>0</v>
      </c>
      <c r="AQ55" s="937">
        <f t="shared" ref="AQ55:AR55" si="72">+AQ13+AQ27+AQ41</f>
        <v>0</v>
      </c>
      <c r="AR55" s="937">
        <f t="shared" si="72"/>
        <v>0</v>
      </c>
      <c r="AS55" s="297">
        <f t="shared" si="38"/>
        <v>0</v>
      </c>
      <c r="AT55" s="937">
        <f t="shared" si="47"/>
        <v>0</v>
      </c>
      <c r="AU55" s="937">
        <f t="shared" si="47"/>
        <v>0</v>
      </c>
      <c r="AV55" s="937">
        <f t="shared" si="47"/>
        <v>0</v>
      </c>
      <c r="AW55" s="937">
        <f t="shared" ref="AW55:AX55" si="73">+AW13+AW27+AW41</f>
        <v>0</v>
      </c>
      <c r="AX55" s="937">
        <f t="shared" si="73"/>
        <v>0</v>
      </c>
      <c r="AZ55" s="222"/>
      <c r="BB55" s="223"/>
      <c r="BC55" s="224"/>
      <c r="BD55" s="224"/>
      <c r="BE55" s="224"/>
    </row>
    <row r="56" spans="1:57" ht="16.8" thickTop="1" thickBot="1">
      <c r="A56" s="209">
        <v>2</v>
      </c>
      <c r="B56" s="221" t="s">
        <v>34</v>
      </c>
      <c r="C56" s="297">
        <f>SUMIF('4.1 Program Budget - 2024-2027'!$G:$G,$B56,'4.1 Program Budget - 2024-2027'!$S:$S)</f>
        <v>0</v>
      </c>
      <c r="D56" s="295">
        <f>SUMIF('4.1 Program Budget - 2024-2027'!$G:$G,$B56,'4.1 Program Budget - 2024-2027'!W:W)</f>
        <v>0</v>
      </c>
      <c r="E56" s="295">
        <f>SUMIF('4.1 Program Budget - 2024-2027'!$G:$G,$B56,'4.1 Program Budget - 2024-2027'!X:X)</f>
        <v>0</v>
      </c>
      <c r="F56" s="295">
        <f>SUMIF('4.1 Program Budget - 2024-2027'!$G:$G,$B56,'4.1 Program Budget - 2024-2027'!Y:Y)</f>
        <v>0</v>
      </c>
      <c r="G56" s="295">
        <f>SUMIF('4.1 Program Budget - 2024-2027'!$G:$G,$B56,'4.1 Program Budget - 2024-2027'!Z:Z)</f>
        <v>0</v>
      </c>
      <c r="H56" s="295">
        <f>SUMIF('4.1 Program Budget - 2024-2027'!$G:$G,$B56,'4.1 Program Budget - 2024-2027'!AA:AA)</f>
        <v>0</v>
      </c>
      <c r="I56" s="297">
        <f>SUMIF('4.1 Program Budget - 2024-2027'!$G:$G,$B56,'4.1 Program Budget - 2024-2027'!$AK:$AK)</f>
        <v>0</v>
      </c>
      <c r="J56" s="937">
        <f>SUMIF('4.1 Program Budget - 2024-2027'!$G:$G,$B56,'4.1 Program Budget - 2024-2027'!AO:AO)</f>
        <v>0</v>
      </c>
      <c r="K56" s="937">
        <f>SUMIF('4.1 Program Budget - 2024-2027'!$G:$G,$B56,'4.1 Program Budget - 2024-2027'!AP:AP)</f>
        <v>0</v>
      </c>
      <c r="L56" s="937">
        <f>SUMIF('4.1 Program Budget - 2024-2027'!$G:$G,$B56,'4.1 Program Budget - 2024-2027'!AQ:AQ)</f>
        <v>0</v>
      </c>
      <c r="M56" s="295">
        <f>SUMIF('4.1 Program Budget - 2024-2027'!$G:$G,$B56,'4.1 Program Budget - 2024-2027'!AR:AR)</f>
        <v>0</v>
      </c>
      <c r="N56" s="295">
        <f>SUMIF('4.1 Program Budget - 2024-2027'!$G:$G,$B56,'4.1 Program Budget - 2024-2027'!AS:AS)</f>
        <v>0</v>
      </c>
      <c r="O56" s="297">
        <f>SUMIF('4.1 Program Budget - 2024-2027'!$G:$G,$B56,'4.1 Program Budget - 2024-2027'!$BC:$BC)</f>
        <v>0</v>
      </c>
      <c r="P56" s="937">
        <f>SUMIF('4.1 Program Budget - 2024-2027'!$G:$G,$B56,'4.1 Program Budget - 2024-2027'!BG:BG)</f>
        <v>0</v>
      </c>
      <c r="Q56" s="937">
        <f>SUMIF('4.1 Program Budget - 2024-2027'!$G:$G,$B56,'4.1 Program Budget - 2024-2027'!BH:BH)</f>
        <v>0</v>
      </c>
      <c r="R56" s="937">
        <f>SUMIF('4.1 Program Budget - 2024-2027'!$G:$G,$B56,'4.1 Program Budget - 2024-2027'!BI:BI)</f>
        <v>0</v>
      </c>
      <c r="S56" s="295">
        <f>SUMIF('4.1 Program Budget - 2024-2027'!$G:$G,$B56,'4.1 Program Budget - 2024-2027'!BJ:BJ)</f>
        <v>0</v>
      </c>
      <c r="T56" s="295">
        <f>SUMIF('4.1 Program Budget - 2024-2027'!$G:$G,$B56,'4.1 Program Budget - 2024-2027'!BK:BK)</f>
        <v>0</v>
      </c>
      <c r="U56" s="297">
        <f>SUMIF('4.1 Program Budget - 2024-2027'!$G:$G,$B56,'4.1 Program Budget - 2024-2027'!$BU:$BU)</f>
        <v>0</v>
      </c>
      <c r="V56" s="937">
        <f>SUMIF('4.1 Program Budget - 2024-2027'!$G:$G,$B56,'4.1 Program Budget - 2024-2027'!BY:BY)</f>
        <v>0</v>
      </c>
      <c r="W56" s="937">
        <f>SUMIF('4.1 Program Budget - 2024-2027'!$G:$G,$B56,'4.1 Program Budget - 2024-2027'!BZ:BZ)</f>
        <v>0</v>
      </c>
      <c r="X56" s="937">
        <f>SUMIF('4.1 Program Budget - 2024-2027'!$G:$G,$B56,'4.1 Program Budget - 2024-2027'!CA:CA)</f>
        <v>0</v>
      </c>
      <c r="Y56" s="295">
        <f>SUMIF('4.1 Program Budget - 2024-2027'!$G:$G,$B56,'4.1 Program Budget - 2024-2027'!CB:CB)</f>
        <v>0</v>
      </c>
      <c r="Z56" s="295">
        <f>SUMIF('4.1 Program Budget - 2024-2027'!$G:$G,$B56,'4.1 Program Budget - 2024-2027'!CC:CC)</f>
        <v>0</v>
      </c>
      <c r="AA56" s="297">
        <f t="shared" si="30"/>
        <v>0</v>
      </c>
      <c r="AB56" s="937">
        <f t="shared" si="41"/>
        <v>0</v>
      </c>
      <c r="AC56" s="937">
        <f t="shared" si="41"/>
        <v>0</v>
      </c>
      <c r="AD56" s="937">
        <f t="shared" si="41"/>
        <v>0</v>
      </c>
      <c r="AE56" s="937">
        <f t="shared" ref="AE56:AF56" si="74">+AE14+AE28+AE42</f>
        <v>0</v>
      </c>
      <c r="AF56" s="937">
        <f t="shared" si="74"/>
        <v>0</v>
      </c>
      <c r="AG56" s="297">
        <f t="shared" ref="AG56:AJ56" si="75">+AG14+AG28+AG42</f>
        <v>0</v>
      </c>
      <c r="AH56" s="937">
        <f t="shared" si="75"/>
        <v>0</v>
      </c>
      <c r="AI56" s="937">
        <f t="shared" si="75"/>
        <v>0</v>
      </c>
      <c r="AJ56" s="937">
        <f t="shared" si="75"/>
        <v>0</v>
      </c>
      <c r="AK56" s="937">
        <f t="shared" ref="AK56:AL56" si="76">+AK14+AK28+AK42</f>
        <v>0</v>
      </c>
      <c r="AL56" s="937">
        <f t="shared" si="76"/>
        <v>0</v>
      </c>
      <c r="AM56" s="297">
        <f t="shared" si="35"/>
        <v>0</v>
      </c>
      <c r="AN56" s="937">
        <f t="shared" si="45"/>
        <v>0</v>
      </c>
      <c r="AO56" s="937">
        <f t="shared" si="45"/>
        <v>0</v>
      </c>
      <c r="AP56" s="937">
        <f t="shared" si="45"/>
        <v>0</v>
      </c>
      <c r="AQ56" s="937">
        <f t="shared" ref="AQ56:AR56" si="77">+AQ14+AQ28+AQ42</f>
        <v>0</v>
      </c>
      <c r="AR56" s="937">
        <f t="shared" si="77"/>
        <v>0</v>
      </c>
      <c r="AS56" s="297">
        <f t="shared" si="38"/>
        <v>0</v>
      </c>
      <c r="AT56" s="937">
        <f t="shared" si="47"/>
        <v>0</v>
      </c>
      <c r="AU56" s="937">
        <f t="shared" si="47"/>
        <v>0</v>
      </c>
      <c r="AV56" s="937">
        <f t="shared" si="47"/>
        <v>0</v>
      </c>
      <c r="AW56" s="937">
        <f t="shared" ref="AW56:AX56" si="78">+AW14+AW28+AW42</f>
        <v>0</v>
      </c>
      <c r="AX56" s="937">
        <f t="shared" si="78"/>
        <v>0</v>
      </c>
      <c r="AZ56" s="222"/>
      <c r="BB56" s="223"/>
      <c r="BC56" s="224"/>
      <c r="BD56" s="224"/>
      <c r="BE56" s="224"/>
    </row>
    <row r="57" spans="1:57" ht="16.8" thickTop="1" thickBot="1">
      <c r="A57" s="209">
        <v>3</v>
      </c>
      <c r="B57" s="221" t="s">
        <v>36</v>
      </c>
      <c r="C57" s="297">
        <f>SUMIF('4.1 Program Budget - 2024-2027'!$G:$G,$B57,'4.1 Program Budget - 2024-2027'!$S:$S)</f>
        <v>0</v>
      </c>
      <c r="D57" s="295">
        <f>SUMIF('4.1 Program Budget - 2024-2027'!$G:$G,$B57,'4.1 Program Budget - 2024-2027'!W:W)</f>
        <v>0</v>
      </c>
      <c r="E57" s="295">
        <f>SUMIF('4.1 Program Budget - 2024-2027'!$G:$G,$B57,'4.1 Program Budget - 2024-2027'!X:X)</f>
        <v>0</v>
      </c>
      <c r="F57" s="295">
        <f>SUMIF('4.1 Program Budget - 2024-2027'!$G:$G,$B57,'4.1 Program Budget - 2024-2027'!Y:Y)</f>
        <v>0</v>
      </c>
      <c r="G57" s="295">
        <f>SUMIF('4.1 Program Budget - 2024-2027'!$G:$G,$B57,'4.1 Program Budget - 2024-2027'!Z:Z)</f>
        <v>0</v>
      </c>
      <c r="H57" s="295">
        <f>SUMIF('4.1 Program Budget - 2024-2027'!$G:$G,$B57,'4.1 Program Budget - 2024-2027'!AA:AA)</f>
        <v>0</v>
      </c>
      <c r="I57" s="297">
        <f>SUMIF('4.1 Program Budget - 2024-2027'!$G:$G,$B57,'4.1 Program Budget - 2024-2027'!$AK:$AK)</f>
        <v>0</v>
      </c>
      <c r="J57" s="937">
        <f>SUMIF('4.1 Program Budget - 2024-2027'!$G:$G,$B57,'4.1 Program Budget - 2024-2027'!AO:AO)</f>
        <v>0</v>
      </c>
      <c r="K57" s="937">
        <f>SUMIF('4.1 Program Budget - 2024-2027'!$G:$G,$B57,'4.1 Program Budget - 2024-2027'!AP:AP)</f>
        <v>0</v>
      </c>
      <c r="L57" s="937">
        <f>SUMIF('4.1 Program Budget - 2024-2027'!$G:$G,$B57,'4.1 Program Budget - 2024-2027'!AQ:AQ)</f>
        <v>0</v>
      </c>
      <c r="M57" s="295">
        <f>SUMIF('4.1 Program Budget - 2024-2027'!$G:$G,$B57,'4.1 Program Budget - 2024-2027'!AR:AR)</f>
        <v>0</v>
      </c>
      <c r="N57" s="295">
        <f>SUMIF('4.1 Program Budget - 2024-2027'!$G:$G,$B57,'4.1 Program Budget - 2024-2027'!AS:AS)</f>
        <v>0</v>
      </c>
      <c r="O57" s="297">
        <f>SUMIF('4.1 Program Budget - 2024-2027'!$G:$G,$B57,'4.1 Program Budget - 2024-2027'!$BC:$BC)</f>
        <v>0</v>
      </c>
      <c r="P57" s="937">
        <f>SUMIF('4.1 Program Budget - 2024-2027'!$G:$G,$B57,'4.1 Program Budget - 2024-2027'!BG:BG)</f>
        <v>0</v>
      </c>
      <c r="Q57" s="937">
        <f>SUMIF('4.1 Program Budget - 2024-2027'!$G:$G,$B57,'4.1 Program Budget - 2024-2027'!BH:BH)</f>
        <v>0</v>
      </c>
      <c r="R57" s="937">
        <f>SUMIF('4.1 Program Budget - 2024-2027'!$G:$G,$B57,'4.1 Program Budget - 2024-2027'!BI:BI)</f>
        <v>0</v>
      </c>
      <c r="S57" s="295">
        <f>SUMIF('4.1 Program Budget - 2024-2027'!$G:$G,$B57,'4.1 Program Budget - 2024-2027'!BJ:BJ)</f>
        <v>0</v>
      </c>
      <c r="T57" s="295">
        <f>SUMIF('4.1 Program Budget - 2024-2027'!$G:$G,$B57,'4.1 Program Budget - 2024-2027'!BK:BK)</f>
        <v>0</v>
      </c>
      <c r="U57" s="297">
        <f>SUMIF('4.1 Program Budget - 2024-2027'!$G:$G,$B57,'4.1 Program Budget - 2024-2027'!$BU:$BU)</f>
        <v>0</v>
      </c>
      <c r="V57" s="937">
        <f>SUMIF('4.1 Program Budget - 2024-2027'!$G:$G,$B57,'4.1 Program Budget - 2024-2027'!BY:BY)</f>
        <v>0</v>
      </c>
      <c r="W57" s="937">
        <f>SUMIF('4.1 Program Budget - 2024-2027'!$G:$G,$B57,'4.1 Program Budget - 2024-2027'!BZ:BZ)</f>
        <v>0</v>
      </c>
      <c r="X57" s="937">
        <f>SUMIF('4.1 Program Budget - 2024-2027'!$G:$G,$B57,'4.1 Program Budget - 2024-2027'!CA:CA)</f>
        <v>0</v>
      </c>
      <c r="Y57" s="295">
        <f>SUMIF('4.1 Program Budget - 2024-2027'!$G:$G,$B57,'4.1 Program Budget - 2024-2027'!CB:CB)</f>
        <v>0</v>
      </c>
      <c r="Z57" s="295">
        <f>SUMIF('4.1 Program Budget - 2024-2027'!$G:$G,$B57,'4.1 Program Budget - 2024-2027'!CC:CC)</f>
        <v>0</v>
      </c>
      <c r="AA57" s="297">
        <f t="shared" si="30"/>
        <v>0</v>
      </c>
      <c r="AB57" s="937">
        <f t="shared" si="41"/>
        <v>0</v>
      </c>
      <c r="AC57" s="937">
        <f t="shared" si="41"/>
        <v>0</v>
      </c>
      <c r="AD57" s="937">
        <f t="shared" si="41"/>
        <v>0</v>
      </c>
      <c r="AE57" s="937">
        <f t="shared" ref="AE57:AF57" si="79">+AE15+AE29+AE43</f>
        <v>0</v>
      </c>
      <c r="AF57" s="937">
        <f t="shared" si="79"/>
        <v>0</v>
      </c>
      <c r="AG57" s="297">
        <f t="shared" ref="AG57:AJ57" si="80">+AG15+AG29+AG43</f>
        <v>0</v>
      </c>
      <c r="AH57" s="937">
        <f t="shared" si="80"/>
        <v>0</v>
      </c>
      <c r="AI57" s="937">
        <f t="shared" si="80"/>
        <v>0</v>
      </c>
      <c r="AJ57" s="937">
        <f t="shared" si="80"/>
        <v>0</v>
      </c>
      <c r="AK57" s="937">
        <f t="shared" ref="AK57:AL57" si="81">+AK15+AK29+AK43</f>
        <v>0</v>
      </c>
      <c r="AL57" s="937">
        <f t="shared" si="81"/>
        <v>0</v>
      </c>
      <c r="AM57" s="297">
        <f t="shared" si="35"/>
        <v>0</v>
      </c>
      <c r="AN57" s="937">
        <f t="shared" si="45"/>
        <v>0</v>
      </c>
      <c r="AO57" s="937">
        <f t="shared" si="45"/>
        <v>0</v>
      </c>
      <c r="AP57" s="937">
        <f t="shared" si="45"/>
        <v>0</v>
      </c>
      <c r="AQ57" s="937">
        <f t="shared" ref="AQ57:AR57" si="82">+AQ15+AQ29+AQ43</f>
        <v>0</v>
      </c>
      <c r="AR57" s="937">
        <f t="shared" si="82"/>
        <v>0</v>
      </c>
      <c r="AS57" s="297">
        <f t="shared" si="38"/>
        <v>0</v>
      </c>
      <c r="AT57" s="937">
        <f t="shared" si="47"/>
        <v>0</v>
      </c>
      <c r="AU57" s="937">
        <f t="shared" si="47"/>
        <v>0</v>
      </c>
      <c r="AV57" s="937">
        <f t="shared" si="47"/>
        <v>0</v>
      </c>
      <c r="AW57" s="937">
        <f t="shared" ref="AW57:AX57" si="83">+AW15+AW29+AW43</f>
        <v>0</v>
      </c>
      <c r="AX57" s="937">
        <f t="shared" si="83"/>
        <v>0</v>
      </c>
      <c r="AZ57" s="222"/>
      <c r="BB57" s="223"/>
      <c r="BC57" s="224"/>
      <c r="BD57" s="224"/>
      <c r="BE57" s="224"/>
    </row>
    <row r="58" spans="1:57" ht="16.8" thickTop="1" thickBot="1">
      <c r="A58" s="209">
        <v>4</v>
      </c>
      <c r="B58" s="225" t="s">
        <v>483</v>
      </c>
      <c r="C58" s="456">
        <f>SUM(C49:C57)</f>
        <v>7030</v>
      </c>
      <c r="D58" s="457">
        <f t="shared" ref="D58:F58" si="84">SUM(D49:D57)</f>
        <v>655</v>
      </c>
      <c r="E58" s="457">
        <f t="shared" si="84"/>
        <v>45000</v>
      </c>
      <c r="F58" s="460">
        <f t="shared" si="84"/>
        <v>1110</v>
      </c>
      <c r="G58" s="457">
        <f t="shared" ref="G58" si="85">SUM(G49:G57)</f>
        <v>0</v>
      </c>
      <c r="H58" s="457">
        <f t="shared" ref="H58" si="86">SUM(H49:H57)</f>
        <v>0</v>
      </c>
      <c r="I58" s="456">
        <f>SUM(I49:I57)</f>
        <v>7540</v>
      </c>
      <c r="J58" s="457">
        <f t="shared" ref="J58:N58" si="87">SUM(J49:J57)</f>
        <v>665</v>
      </c>
      <c r="K58" s="457">
        <f t="shared" si="87"/>
        <v>65000</v>
      </c>
      <c r="L58" s="457">
        <f t="shared" si="87"/>
        <v>1665</v>
      </c>
      <c r="M58" s="457">
        <f t="shared" si="87"/>
        <v>0</v>
      </c>
      <c r="N58" s="457">
        <f t="shared" si="87"/>
        <v>0</v>
      </c>
      <c r="O58" s="456">
        <f>SUM(O49:O57)</f>
        <v>8540</v>
      </c>
      <c r="P58" s="457">
        <f t="shared" ref="P58:T58" si="88">SUM(P49:P57)</f>
        <v>665</v>
      </c>
      <c r="Q58" s="457">
        <f t="shared" si="88"/>
        <v>65000</v>
      </c>
      <c r="R58" s="457">
        <f t="shared" si="88"/>
        <v>1665</v>
      </c>
      <c r="S58" s="457">
        <f t="shared" si="88"/>
        <v>0</v>
      </c>
      <c r="T58" s="457">
        <f t="shared" si="88"/>
        <v>0</v>
      </c>
      <c r="U58" s="456">
        <f>SUM(U49:U57)</f>
        <v>8740</v>
      </c>
      <c r="V58" s="457">
        <f t="shared" ref="V58:Z58" si="89">SUM(V49:V57)</f>
        <v>665</v>
      </c>
      <c r="W58" s="457">
        <f t="shared" si="89"/>
        <v>65000</v>
      </c>
      <c r="X58" s="457">
        <f t="shared" si="89"/>
        <v>1665</v>
      </c>
      <c r="Y58" s="457">
        <f t="shared" si="89"/>
        <v>0</v>
      </c>
      <c r="Z58" s="457">
        <f t="shared" si="89"/>
        <v>0</v>
      </c>
      <c r="AA58" s="456">
        <f>SUM(AA49:AA57)</f>
        <v>2488</v>
      </c>
      <c r="AB58" s="457">
        <f t="shared" ref="AB58:AF58" si="90">SUM(AB49:AB57)</f>
        <v>655</v>
      </c>
      <c r="AC58" s="457">
        <f t="shared" si="90"/>
        <v>45000</v>
      </c>
      <c r="AD58" s="457">
        <f t="shared" si="90"/>
        <v>1110</v>
      </c>
      <c r="AE58" s="457">
        <f t="shared" si="90"/>
        <v>0</v>
      </c>
      <c r="AF58" s="457">
        <f t="shared" si="90"/>
        <v>0</v>
      </c>
      <c r="AG58" s="456">
        <f>SUM(AG49:AG57)</f>
        <v>1538</v>
      </c>
      <c r="AH58" s="457">
        <f t="shared" ref="AH58:AL58" si="91">SUM(AH49:AH57)</f>
        <v>665</v>
      </c>
      <c r="AI58" s="457">
        <f t="shared" si="91"/>
        <v>65000</v>
      </c>
      <c r="AJ58" s="457">
        <f t="shared" si="91"/>
        <v>1665</v>
      </c>
      <c r="AK58" s="457">
        <f t="shared" si="91"/>
        <v>0</v>
      </c>
      <c r="AL58" s="457">
        <f t="shared" si="91"/>
        <v>0</v>
      </c>
      <c r="AM58" s="456">
        <f>SUM(AM49:AM57)</f>
        <v>1871</v>
      </c>
      <c r="AN58" s="457">
        <f t="shared" ref="AN58:AR58" si="92">SUM(AN49:AN57)</f>
        <v>665</v>
      </c>
      <c r="AO58" s="457">
        <f t="shared" si="92"/>
        <v>65000</v>
      </c>
      <c r="AP58" s="457">
        <f t="shared" si="92"/>
        <v>1665</v>
      </c>
      <c r="AQ58" s="457">
        <f t="shared" si="92"/>
        <v>0</v>
      </c>
      <c r="AR58" s="457">
        <f t="shared" si="92"/>
        <v>0</v>
      </c>
      <c r="AS58" s="456">
        <f>SUM(AS49:AS57)</f>
        <v>8204</v>
      </c>
      <c r="AT58" s="457">
        <f t="shared" ref="AT58:AX58" si="93">SUM(AT49:AT57)</f>
        <v>665</v>
      </c>
      <c r="AU58" s="457">
        <f t="shared" si="93"/>
        <v>65000</v>
      </c>
      <c r="AV58" s="457">
        <f t="shared" si="93"/>
        <v>1665</v>
      </c>
      <c r="AW58" s="457">
        <f t="shared" si="93"/>
        <v>0</v>
      </c>
      <c r="AX58" s="457">
        <f t="shared" si="93"/>
        <v>0</v>
      </c>
      <c r="AZ58" s="222" t="s">
        <v>484</v>
      </c>
      <c r="BB58" s="223"/>
      <c r="BC58" s="224"/>
      <c r="BD58" s="224"/>
      <c r="BE58" s="224"/>
    </row>
    <row r="59" spans="1:57" ht="16.8" thickTop="1" thickBot="1">
      <c r="A59" s="209">
        <v>5</v>
      </c>
      <c r="B59" s="245" t="s">
        <v>490</v>
      </c>
      <c r="C59" s="526"/>
      <c r="D59" s="367"/>
      <c r="E59" s="368"/>
      <c r="F59" s="368"/>
      <c r="G59" s="368"/>
      <c r="H59" s="368"/>
      <c r="I59" s="526"/>
      <c r="J59" s="367"/>
      <c r="K59" s="368"/>
      <c r="L59" s="368"/>
      <c r="M59" s="368"/>
      <c r="N59" s="368"/>
      <c r="O59" s="526"/>
      <c r="P59" s="367"/>
      <c r="Q59" s="368"/>
      <c r="R59" s="368"/>
      <c r="S59" s="368"/>
      <c r="T59" s="368"/>
      <c r="U59" s="526"/>
      <c r="V59" s="367"/>
      <c r="W59" s="368"/>
      <c r="X59" s="368"/>
      <c r="Y59" s="368"/>
      <c r="Z59" s="368"/>
      <c r="AA59" s="526"/>
      <c r="AB59" s="367"/>
      <c r="AC59" s="368"/>
      <c r="AD59" s="368"/>
      <c r="AE59" s="368"/>
      <c r="AF59" s="368"/>
      <c r="AG59" s="526"/>
      <c r="AH59" s="367"/>
      <c r="AI59" s="368"/>
      <c r="AJ59" s="368"/>
      <c r="AK59" s="368"/>
      <c r="AL59" s="368"/>
      <c r="AM59" s="526"/>
      <c r="AN59" s="367"/>
      <c r="AO59" s="368"/>
      <c r="AP59" s="368"/>
      <c r="AQ59" s="368"/>
      <c r="AR59" s="368"/>
      <c r="AS59" s="526"/>
      <c r="AT59" s="367"/>
      <c r="AU59" s="368"/>
      <c r="AV59" s="368"/>
      <c r="AW59" s="368"/>
      <c r="AX59" s="368"/>
      <c r="AZ59" s="222"/>
      <c r="BB59" s="223"/>
      <c r="BC59" s="224"/>
      <c r="BD59" s="224"/>
      <c r="BE59" s="224"/>
    </row>
    <row r="60" spans="1:57" ht="16.8" thickTop="1" thickBot="1">
      <c r="A60" s="209">
        <v>6</v>
      </c>
      <c r="B60" s="245" t="s">
        <v>491</v>
      </c>
      <c r="C60" s="300" t="e">
        <f>+C58/C59</f>
        <v>#DIV/0!</v>
      </c>
      <c r="D60" s="369" t="e">
        <f>+D58/D59</f>
        <v>#DIV/0!</v>
      </c>
      <c r="E60" s="370" t="e">
        <f t="shared" ref="E60:N60" si="94">+E58/E59</f>
        <v>#DIV/0!</v>
      </c>
      <c r="F60" s="370" t="e">
        <f t="shared" si="94"/>
        <v>#DIV/0!</v>
      </c>
      <c r="G60" s="370" t="e">
        <f t="shared" ref="G60" si="95">+G58/G59</f>
        <v>#DIV/0!</v>
      </c>
      <c r="H60" s="370" t="e">
        <f t="shared" ref="H60" si="96">+H58/H59</f>
        <v>#DIV/0!</v>
      </c>
      <c r="I60" s="370" t="e">
        <f t="shared" si="94"/>
        <v>#DIV/0!</v>
      </c>
      <c r="J60" s="370" t="e">
        <f t="shared" si="94"/>
        <v>#DIV/0!</v>
      </c>
      <c r="K60" s="370" t="e">
        <f t="shared" si="94"/>
        <v>#DIV/0!</v>
      </c>
      <c r="L60" s="370" t="e">
        <f t="shared" si="94"/>
        <v>#DIV/0!</v>
      </c>
      <c r="M60" s="370" t="e">
        <f t="shared" si="94"/>
        <v>#DIV/0!</v>
      </c>
      <c r="N60" s="370" t="e">
        <f t="shared" si="94"/>
        <v>#DIV/0!</v>
      </c>
      <c r="O60" s="370" t="e">
        <f t="shared" ref="O60:T60" si="97">+O58/O59</f>
        <v>#DIV/0!</v>
      </c>
      <c r="P60" s="370" t="e">
        <f t="shared" si="97"/>
        <v>#DIV/0!</v>
      </c>
      <c r="Q60" s="370" t="e">
        <f t="shared" si="97"/>
        <v>#DIV/0!</v>
      </c>
      <c r="R60" s="370" t="e">
        <f t="shared" si="97"/>
        <v>#DIV/0!</v>
      </c>
      <c r="S60" s="370" t="e">
        <f t="shared" si="97"/>
        <v>#DIV/0!</v>
      </c>
      <c r="T60" s="370" t="e">
        <f t="shared" si="97"/>
        <v>#DIV/0!</v>
      </c>
      <c r="U60" s="370" t="e">
        <f t="shared" ref="U60:AR60" si="98">+U58/U59</f>
        <v>#DIV/0!</v>
      </c>
      <c r="V60" s="370" t="e">
        <f t="shared" si="98"/>
        <v>#DIV/0!</v>
      </c>
      <c r="W60" s="370" t="e">
        <f t="shared" si="98"/>
        <v>#DIV/0!</v>
      </c>
      <c r="X60" s="370" t="e">
        <f t="shared" si="98"/>
        <v>#DIV/0!</v>
      </c>
      <c r="Y60" s="370" t="e">
        <f t="shared" si="98"/>
        <v>#DIV/0!</v>
      </c>
      <c r="Z60" s="370" t="e">
        <f t="shared" si="98"/>
        <v>#DIV/0!</v>
      </c>
      <c r="AA60" s="370" t="e">
        <f t="shared" si="98"/>
        <v>#DIV/0!</v>
      </c>
      <c r="AB60" s="370" t="e">
        <f t="shared" si="98"/>
        <v>#DIV/0!</v>
      </c>
      <c r="AC60" s="370" t="e">
        <f t="shared" si="98"/>
        <v>#DIV/0!</v>
      </c>
      <c r="AD60" s="370" t="e">
        <f t="shared" si="98"/>
        <v>#DIV/0!</v>
      </c>
      <c r="AE60" s="370" t="e">
        <f t="shared" ref="AE60:AF60" si="99">+AE58/AE59</f>
        <v>#DIV/0!</v>
      </c>
      <c r="AF60" s="370" t="e">
        <f t="shared" si="99"/>
        <v>#DIV/0!</v>
      </c>
      <c r="AG60" s="370" t="e">
        <f t="shared" ref="AG60:AL60" si="100">+AG58/AG59</f>
        <v>#DIV/0!</v>
      </c>
      <c r="AH60" s="370" t="e">
        <f t="shared" si="100"/>
        <v>#DIV/0!</v>
      </c>
      <c r="AI60" s="370" t="e">
        <f t="shared" si="100"/>
        <v>#DIV/0!</v>
      </c>
      <c r="AJ60" s="370" t="e">
        <f t="shared" si="100"/>
        <v>#DIV/0!</v>
      </c>
      <c r="AK60" s="370" t="e">
        <f t="shared" si="100"/>
        <v>#DIV/0!</v>
      </c>
      <c r="AL60" s="370" t="e">
        <f t="shared" si="100"/>
        <v>#DIV/0!</v>
      </c>
      <c r="AM60" s="370" t="e">
        <f t="shared" si="98"/>
        <v>#DIV/0!</v>
      </c>
      <c r="AN60" s="370" t="e">
        <f t="shared" si="98"/>
        <v>#DIV/0!</v>
      </c>
      <c r="AO60" s="370" t="e">
        <f t="shared" si="98"/>
        <v>#DIV/0!</v>
      </c>
      <c r="AP60" s="370" t="e">
        <f t="shared" si="98"/>
        <v>#DIV/0!</v>
      </c>
      <c r="AQ60" s="370" t="e">
        <f t="shared" si="98"/>
        <v>#DIV/0!</v>
      </c>
      <c r="AR60" s="370" t="e">
        <f t="shared" si="98"/>
        <v>#DIV/0!</v>
      </c>
      <c r="AS60" s="370" t="e">
        <f t="shared" ref="AS60:AX60" si="101">+AS58/AS59</f>
        <v>#DIV/0!</v>
      </c>
      <c r="AT60" s="370" t="e">
        <f t="shared" si="101"/>
        <v>#DIV/0!</v>
      </c>
      <c r="AU60" s="370" t="e">
        <f t="shared" si="101"/>
        <v>#DIV/0!</v>
      </c>
      <c r="AV60" s="370" t="e">
        <f t="shared" si="101"/>
        <v>#DIV/0!</v>
      </c>
      <c r="AW60" s="370" t="e">
        <f t="shared" si="101"/>
        <v>#DIV/0!</v>
      </c>
      <c r="AX60" s="370" t="e">
        <f t="shared" si="101"/>
        <v>#DIV/0!</v>
      </c>
      <c r="AZ60" s="222"/>
      <c r="BB60" s="223"/>
      <c r="BC60" s="224"/>
      <c r="BD60" s="226"/>
      <c r="BE60" s="224"/>
    </row>
    <row r="61" spans="1:57" ht="17.399999999999999" thickTop="1" thickBot="1">
      <c r="A61" s="209">
        <v>8</v>
      </c>
      <c r="B61" s="227" t="s">
        <v>492</v>
      </c>
      <c r="C61" s="300">
        <f>+C62+C63</f>
        <v>19</v>
      </c>
      <c r="D61" s="939"/>
      <c r="E61" s="939"/>
      <c r="F61" s="939"/>
      <c r="G61" s="939"/>
      <c r="H61" s="939"/>
      <c r="I61" s="300">
        <f>+I62+I63</f>
        <v>0</v>
      </c>
      <c r="J61" s="939"/>
      <c r="K61" s="939"/>
      <c r="L61" s="939"/>
      <c r="M61" s="939"/>
      <c r="N61" s="939"/>
      <c r="O61" s="300">
        <f>+O62+O63</f>
        <v>0</v>
      </c>
      <c r="P61" s="939"/>
      <c r="Q61" s="939"/>
      <c r="R61" s="939"/>
      <c r="S61" s="939"/>
      <c r="T61" s="939"/>
      <c r="U61" s="300">
        <f>+U62+U63</f>
        <v>0</v>
      </c>
      <c r="V61" s="939"/>
      <c r="W61" s="939"/>
      <c r="X61" s="939"/>
      <c r="Y61" s="939"/>
      <c r="Z61" s="939"/>
      <c r="AA61" s="300">
        <f>+AA62+AA63</f>
        <v>0</v>
      </c>
      <c r="AB61" s="939"/>
      <c r="AC61" s="939"/>
      <c r="AD61" s="939"/>
      <c r="AE61" s="939"/>
      <c r="AF61" s="939"/>
      <c r="AG61" s="300">
        <f>+AG62+AG63</f>
        <v>0</v>
      </c>
      <c r="AH61" s="939"/>
      <c r="AI61" s="939"/>
      <c r="AJ61" s="939"/>
      <c r="AK61" s="939"/>
      <c r="AL61" s="939"/>
      <c r="AM61" s="300">
        <f>+AM62+AM63</f>
        <v>0</v>
      </c>
      <c r="AN61" s="939"/>
      <c r="AO61" s="939"/>
      <c r="AP61" s="939"/>
      <c r="AQ61" s="939"/>
      <c r="AR61" s="939"/>
      <c r="AS61" s="300">
        <f>+AS62+AS63</f>
        <v>0</v>
      </c>
      <c r="AT61" s="939"/>
      <c r="AU61" s="939"/>
      <c r="AV61" s="939"/>
      <c r="AW61" s="939"/>
      <c r="AX61" s="939"/>
      <c r="AZ61" s="938" t="s">
        <v>493</v>
      </c>
    </row>
    <row r="62" spans="1:57" ht="16.8" thickTop="1" thickBot="1">
      <c r="A62" s="210" t="s">
        <v>494</v>
      </c>
      <c r="B62" s="228" t="s">
        <v>495</v>
      </c>
      <c r="C62" s="893">
        <f>+'4.1 Program Budget - 2024-2027'!S133</f>
        <v>4</v>
      </c>
      <c r="D62" s="940"/>
      <c r="E62" s="940"/>
      <c r="F62" s="940"/>
      <c r="G62" s="940"/>
      <c r="H62" s="940"/>
      <c r="I62" s="893">
        <f>+'4.1 Program Budget - 2024-2027'!AK133</f>
        <v>0</v>
      </c>
      <c r="J62" s="940"/>
      <c r="K62" s="940"/>
      <c r="L62" s="940"/>
      <c r="M62" s="940"/>
      <c r="N62" s="940"/>
      <c r="O62" s="893">
        <f>+'4.1 Program Budget - 2024-2027'!BC133</f>
        <v>0</v>
      </c>
      <c r="P62" s="940"/>
      <c r="Q62" s="940"/>
      <c r="R62" s="940"/>
      <c r="S62" s="940"/>
      <c r="T62" s="940"/>
      <c r="U62" s="893">
        <f>+'4.1 Program Budget - 2024-2027'!BU133</f>
        <v>0</v>
      </c>
      <c r="V62" s="940"/>
      <c r="W62" s="940"/>
      <c r="X62" s="940"/>
      <c r="Y62" s="940"/>
      <c r="Z62" s="940"/>
      <c r="AA62" s="893">
        <f>+'4.2 Program Budget 2028-2031'!I41</f>
        <v>0</v>
      </c>
      <c r="AB62" s="940"/>
      <c r="AC62" s="940"/>
      <c r="AD62" s="940"/>
      <c r="AE62" s="940"/>
      <c r="AF62" s="940"/>
      <c r="AG62" s="893">
        <f>+'4.2 Program Budget 2028-2031'!T41</f>
        <v>0</v>
      </c>
      <c r="AH62" s="940"/>
      <c r="AI62" s="940"/>
      <c r="AJ62" s="940"/>
      <c r="AK62" s="940"/>
      <c r="AL62" s="940"/>
      <c r="AM62" s="893">
        <f>+'4.2 Program Budget 2028-2031'!AE41</f>
        <v>0</v>
      </c>
      <c r="AN62" s="940"/>
      <c r="AO62" s="940"/>
      <c r="AP62" s="940"/>
      <c r="AQ62" s="940"/>
      <c r="AR62" s="940"/>
      <c r="AS62" s="893">
        <f>+'4.2 Program Budget 2028-2031'!AP41</f>
        <v>0</v>
      </c>
      <c r="AT62" s="940"/>
      <c r="AU62" s="940"/>
      <c r="AV62" s="940"/>
      <c r="AW62" s="940"/>
      <c r="AX62" s="940"/>
      <c r="AZ62" s="938" t="s">
        <v>496</v>
      </c>
    </row>
    <row r="63" spans="1:57" ht="16.8" thickTop="1" thickBot="1">
      <c r="A63" s="210" t="s">
        <v>497</v>
      </c>
      <c r="B63" s="228" t="s">
        <v>498</v>
      </c>
      <c r="C63" s="893">
        <f>+'4.1 Program Budget - 2024-2027'!S134</f>
        <v>15</v>
      </c>
      <c r="D63" s="940"/>
      <c r="E63" s="940"/>
      <c r="F63" s="940"/>
      <c r="G63" s="940"/>
      <c r="H63" s="940"/>
      <c r="I63" s="893">
        <f>+'4.1 Program Budget - 2024-2027'!AK134</f>
        <v>0</v>
      </c>
      <c r="J63" s="940"/>
      <c r="K63" s="940"/>
      <c r="L63" s="940"/>
      <c r="M63" s="940"/>
      <c r="N63" s="940"/>
      <c r="O63" s="893">
        <f>+'4.1 Program Budget - 2024-2027'!BC134</f>
        <v>0</v>
      </c>
      <c r="P63" s="940"/>
      <c r="Q63" s="940"/>
      <c r="R63" s="940"/>
      <c r="S63" s="940"/>
      <c r="T63" s="940"/>
      <c r="U63" s="893">
        <f>+'4.1 Program Budget - 2024-2027'!BU134</f>
        <v>0</v>
      </c>
      <c r="V63" s="940"/>
      <c r="W63" s="940"/>
      <c r="X63" s="940"/>
      <c r="Y63" s="940"/>
      <c r="Z63" s="940"/>
      <c r="AA63" s="893">
        <f>+'4.2 Program Budget 2028-2031'!I42</f>
        <v>0</v>
      </c>
      <c r="AB63" s="940"/>
      <c r="AC63" s="940"/>
      <c r="AD63" s="940"/>
      <c r="AE63" s="940"/>
      <c r="AF63" s="940"/>
      <c r="AG63" s="893">
        <f>+'4.2 Program Budget 2028-2031'!T42</f>
        <v>0</v>
      </c>
      <c r="AH63" s="940"/>
      <c r="AI63" s="940"/>
      <c r="AJ63" s="940"/>
      <c r="AK63" s="940"/>
      <c r="AL63" s="940"/>
      <c r="AM63" s="893">
        <f>+'4.2 Program Budget 2028-2031'!AE42</f>
        <v>0</v>
      </c>
      <c r="AN63" s="940"/>
      <c r="AO63" s="940"/>
      <c r="AP63" s="940"/>
      <c r="AQ63" s="940"/>
      <c r="AR63" s="940"/>
      <c r="AS63" s="893">
        <f>+'4.2 Program Budget 2028-2031'!AP42</f>
        <v>0</v>
      </c>
      <c r="AT63" s="940"/>
      <c r="AU63" s="940"/>
      <c r="AV63" s="940"/>
      <c r="AW63" s="940"/>
      <c r="AX63" s="940"/>
      <c r="AZ63" s="938" t="s">
        <v>61</v>
      </c>
    </row>
    <row r="64" spans="1:57" ht="16.8" thickTop="1" thickBot="1">
      <c r="B64" s="663" t="s">
        <v>485</v>
      </c>
      <c r="C64" s="894"/>
      <c r="D64" s="941"/>
      <c r="E64" s="942"/>
      <c r="F64" s="943"/>
      <c r="G64" s="942"/>
      <c r="H64" s="942"/>
      <c r="I64" s="894"/>
      <c r="J64" s="941"/>
      <c r="K64" s="942"/>
      <c r="L64" s="943"/>
      <c r="M64" s="942"/>
      <c r="N64" s="942"/>
      <c r="O64" s="894"/>
      <c r="P64" s="941"/>
      <c r="Q64" s="942"/>
      <c r="R64" s="943"/>
      <c r="S64" s="942"/>
      <c r="T64" s="942"/>
      <c r="U64" s="894"/>
      <c r="V64" s="941"/>
      <c r="W64" s="942"/>
      <c r="X64" s="943"/>
      <c r="Y64" s="942"/>
      <c r="Z64" s="942"/>
      <c r="AA64" s="894"/>
      <c r="AB64" s="941"/>
      <c r="AC64" s="942"/>
      <c r="AD64" s="943"/>
      <c r="AE64" s="942"/>
      <c r="AF64" s="942"/>
      <c r="AG64" s="894"/>
      <c r="AH64" s="941"/>
      <c r="AI64" s="942"/>
      <c r="AJ64" s="943"/>
      <c r="AK64" s="942"/>
      <c r="AL64" s="942"/>
      <c r="AM64" s="894"/>
      <c r="AN64" s="941"/>
      <c r="AO64" s="942"/>
      <c r="AP64" s="943"/>
      <c r="AQ64" s="942"/>
      <c r="AR64" s="942"/>
      <c r="AS64" s="894"/>
      <c r="AT64" s="941"/>
      <c r="AU64" s="942"/>
      <c r="AV64" s="943"/>
      <c r="AW64" s="942"/>
      <c r="AX64" s="942"/>
      <c r="AZ64" s="938" t="s">
        <v>486</v>
      </c>
      <c r="BB64" s="223"/>
      <c r="BC64" s="224"/>
      <c r="BD64" s="226"/>
      <c r="BE64" s="224"/>
    </row>
    <row r="65" spans="1:57" ht="17.100000000000001" customHeight="1" thickTop="1" thickBot="1">
      <c r="B65" s="245" t="s">
        <v>487</v>
      </c>
      <c r="C65" s="894"/>
      <c r="D65" s="941"/>
      <c r="E65" s="942"/>
      <c r="F65" s="943"/>
      <c r="G65" s="942"/>
      <c r="H65" s="942"/>
      <c r="I65" s="894"/>
      <c r="J65" s="941"/>
      <c r="K65" s="942"/>
      <c r="L65" s="943"/>
      <c r="M65" s="942"/>
      <c r="N65" s="942"/>
      <c r="O65" s="894"/>
      <c r="P65" s="941"/>
      <c r="Q65" s="942"/>
      <c r="R65" s="943"/>
      <c r="S65" s="942"/>
      <c r="T65" s="942"/>
      <c r="U65" s="894"/>
      <c r="V65" s="941"/>
      <c r="W65" s="942"/>
      <c r="X65" s="943"/>
      <c r="Y65" s="942"/>
      <c r="Z65" s="942"/>
      <c r="AA65" s="894"/>
      <c r="AB65" s="941"/>
      <c r="AC65" s="942"/>
      <c r="AD65" s="943"/>
      <c r="AE65" s="942"/>
      <c r="AF65" s="942"/>
      <c r="AG65" s="894"/>
      <c r="AH65" s="941"/>
      <c r="AI65" s="942"/>
      <c r="AJ65" s="943"/>
      <c r="AK65" s="942"/>
      <c r="AL65" s="942"/>
      <c r="AM65" s="894"/>
      <c r="AN65" s="941"/>
      <c r="AO65" s="942"/>
      <c r="AP65" s="943"/>
      <c r="AQ65" s="942"/>
      <c r="AR65" s="942"/>
      <c r="AS65" s="894"/>
      <c r="AT65" s="941"/>
      <c r="AU65" s="942"/>
      <c r="AV65" s="943"/>
      <c r="AW65" s="942"/>
      <c r="AX65" s="942"/>
      <c r="AZ65" s="1164" t="s">
        <v>488</v>
      </c>
      <c r="BB65" s="223"/>
      <c r="BC65" s="224"/>
      <c r="BD65" s="226"/>
      <c r="BE65" s="224"/>
    </row>
    <row r="66" spans="1:57" ht="16.8" thickTop="1" thickBot="1">
      <c r="B66" s="245" t="s">
        <v>499</v>
      </c>
      <c r="C66" s="894"/>
      <c r="D66" s="941"/>
      <c r="E66" s="942"/>
      <c r="F66" s="943"/>
      <c r="G66" s="942"/>
      <c r="H66" s="942"/>
      <c r="I66" s="894"/>
      <c r="J66" s="941"/>
      <c r="K66" s="942"/>
      <c r="L66" s="943"/>
      <c r="M66" s="942"/>
      <c r="N66" s="942"/>
      <c r="O66" s="894"/>
      <c r="P66" s="941"/>
      <c r="Q66" s="942"/>
      <c r="R66" s="943"/>
      <c r="S66" s="942"/>
      <c r="T66" s="942"/>
      <c r="U66" s="894"/>
      <c r="V66" s="941"/>
      <c r="W66" s="942"/>
      <c r="X66" s="943"/>
      <c r="Y66" s="942"/>
      <c r="Z66" s="942"/>
      <c r="AA66" s="894"/>
      <c r="AB66" s="941"/>
      <c r="AC66" s="942"/>
      <c r="AD66" s="943"/>
      <c r="AE66" s="942"/>
      <c r="AF66" s="942"/>
      <c r="AG66" s="894"/>
      <c r="AH66" s="941"/>
      <c r="AI66" s="942"/>
      <c r="AJ66" s="943"/>
      <c r="AK66" s="942"/>
      <c r="AL66" s="942"/>
      <c r="AM66" s="894"/>
      <c r="AN66" s="941"/>
      <c r="AO66" s="942"/>
      <c r="AP66" s="943"/>
      <c r="AQ66" s="942"/>
      <c r="AR66" s="942"/>
      <c r="AS66" s="894"/>
      <c r="AT66" s="941"/>
      <c r="AU66" s="942"/>
      <c r="AV66" s="943"/>
      <c r="AW66" s="942"/>
      <c r="AX66" s="942"/>
      <c r="AZ66" s="1165"/>
      <c r="BB66" s="223"/>
      <c r="BC66" s="224"/>
      <c r="BD66" s="226"/>
      <c r="BE66" s="224"/>
    </row>
    <row r="67" spans="1:57" ht="16.8" thickTop="1" thickBot="1">
      <c r="B67" s="245" t="s">
        <v>500</v>
      </c>
      <c r="C67" s="894"/>
      <c r="D67" s="941"/>
      <c r="E67" s="942"/>
      <c r="F67" s="943"/>
      <c r="G67" s="942"/>
      <c r="H67" s="942"/>
      <c r="I67" s="894"/>
      <c r="J67" s="941"/>
      <c r="K67" s="942"/>
      <c r="L67" s="943"/>
      <c r="M67" s="942"/>
      <c r="N67" s="942"/>
      <c r="O67" s="894"/>
      <c r="P67" s="941"/>
      <c r="Q67" s="942"/>
      <c r="R67" s="943"/>
      <c r="S67" s="942"/>
      <c r="T67" s="942"/>
      <c r="U67" s="894"/>
      <c r="V67" s="941"/>
      <c r="W67" s="942"/>
      <c r="X67" s="943"/>
      <c r="Y67" s="942"/>
      <c r="Z67" s="942"/>
      <c r="AA67" s="894"/>
      <c r="AB67" s="941"/>
      <c r="AC67" s="942"/>
      <c r="AD67" s="943"/>
      <c r="AE67" s="942"/>
      <c r="AF67" s="942"/>
      <c r="AG67" s="894"/>
      <c r="AH67" s="941"/>
      <c r="AI67" s="942"/>
      <c r="AJ67" s="943"/>
      <c r="AK67" s="942"/>
      <c r="AL67" s="942"/>
      <c r="AM67" s="894"/>
      <c r="AN67" s="941"/>
      <c r="AO67" s="942"/>
      <c r="AP67" s="943"/>
      <c r="AQ67" s="942"/>
      <c r="AR67" s="942"/>
      <c r="AS67" s="894"/>
      <c r="AT67" s="941"/>
      <c r="AU67" s="942"/>
      <c r="AV67" s="943"/>
      <c r="AW67" s="942"/>
      <c r="AX67" s="942"/>
      <c r="AZ67" s="1166"/>
      <c r="BB67" s="223"/>
      <c r="BC67" s="224"/>
      <c r="BD67" s="226"/>
      <c r="BE67" s="224"/>
    </row>
    <row r="68" spans="1:57" ht="16.8" thickTop="1" thickBot="1">
      <c r="A68" s="209">
        <v>7</v>
      </c>
      <c r="B68" s="225" t="s">
        <v>501</v>
      </c>
      <c r="C68" s="944">
        <f>SUMIF('4.1 Program Budget - 2024-2027'!$G:$G,README!$L$17,'4.1 Program Budget - 2024-2027'!S:S)</f>
        <v>1849</v>
      </c>
      <c r="D68" s="944"/>
      <c r="E68" s="944"/>
      <c r="F68" s="944"/>
      <c r="G68" s="944"/>
      <c r="H68" s="944"/>
      <c r="I68" s="944">
        <f>SUMIF('4.1 Program Budget - 2024-2027'!$G:$G,README!$L$17,'4.1 Program Budget - 2024-2027'!AK:AK)</f>
        <v>0</v>
      </c>
      <c r="J68" s="944"/>
      <c r="K68" s="944"/>
      <c r="L68" s="944"/>
      <c r="M68" s="944"/>
      <c r="N68" s="944"/>
      <c r="O68" s="944">
        <f>SUMIF('4.1 Program Budget - 2024-2027'!$G:$G,README!$L$17,'4.1 Program Budget - 2024-2027'!BC:BC)</f>
        <v>0</v>
      </c>
      <c r="P68" s="944"/>
      <c r="Q68" s="944"/>
      <c r="R68" s="944"/>
      <c r="S68" s="944"/>
      <c r="T68" s="944"/>
      <c r="U68" s="944">
        <f>SUMIF('4.1 Program Budget - 2024-2027'!$G:$G,README!$L$17,'4.1 Program Budget - 2024-2027'!BU:BU)</f>
        <v>0</v>
      </c>
      <c r="V68" s="944"/>
      <c r="W68" s="944"/>
      <c r="X68" s="944"/>
      <c r="Y68" s="944"/>
      <c r="Z68" s="944"/>
      <c r="AA68" s="944">
        <f>+'4.2 Program Budget 2028-2031'!I37</f>
        <v>0</v>
      </c>
      <c r="AB68" s="944"/>
      <c r="AC68" s="944"/>
      <c r="AD68" s="944"/>
      <c r="AE68" s="944"/>
      <c r="AF68" s="944"/>
      <c r="AG68" s="944">
        <f>+'4.2 Program Budget 2028-2031'!T37</f>
        <v>0</v>
      </c>
      <c r="AH68" s="944"/>
      <c r="AI68" s="944"/>
      <c r="AJ68" s="944"/>
      <c r="AK68" s="944"/>
      <c r="AL68" s="944"/>
      <c r="AM68" s="944">
        <f>+'4.2 Program Budget 2028-2031'!AE37</f>
        <v>0</v>
      </c>
      <c r="AN68" s="944"/>
      <c r="AO68" s="944"/>
      <c r="AP68" s="944"/>
      <c r="AQ68" s="944"/>
      <c r="AR68" s="944"/>
      <c r="AS68" s="944">
        <f>+'4.2 Program Budget 2028-2031'!AP37</f>
        <v>0</v>
      </c>
      <c r="AT68" s="944"/>
      <c r="AU68" s="944"/>
      <c r="AV68" s="944"/>
      <c r="AW68" s="944"/>
      <c r="AX68" s="944"/>
      <c r="AZ68" s="222"/>
    </row>
    <row r="69" spans="1:57" ht="17.399999999999999" thickTop="1" thickBot="1">
      <c r="A69" s="209">
        <v>9</v>
      </c>
      <c r="B69" s="662" t="s">
        <v>502</v>
      </c>
      <c r="C69" s="300">
        <f>C58+C61+C68</f>
        <v>8898</v>
      </c>
      <c r="D69" s="939"/>
      <c r="E69" s="939"/>
      <c r="F69" s="939"/>
      <c r="G69" s="939"/>
      <c r="H69" s="939"/>
      <c r="I69" s="300">
        <f>I58+I61+I68</f>
        <v>7540</v>
      </c>
      <c r="J69" s="939"/>
      <c r="K69" s="939"/>
      <c r="L69" s="939"/>
      <c r="M69" s="939"/>
      <c r="N69" s="939"/>
      <c r="O69" s="300">
        <f>O58+O61+O68</f>
        <v>8540</v>
      </c>
      <c r="P69" s="939"/>
      <c r="Q69" s="939"/>
      <c r="R69" s="939"/>
      <c r="S69" s="939"/>
      <c r="T69" s="939"/>
      <c r="U69" s="300">
        <f>U58+U61+U68</f>
        <v>8740</v>
      </c>
      <c r="V69" s="939"/>
      <c r="W69" s="939"/>
      <c r="X69" s="939"/>
      <c r="Y69" s="939"/>
      <c r="Z69" s="939"/>
      <c r="AA69" s="300">
        <f>AA58+AA61+AA68</f>
        <v>2488</v>
      </c>
      <c r="AB69" s="939"/>
      <c r="AC69" s="939"/>
      <c r="AD69" s="939"/>
      <c r="AE69" s="939"/>
      <c r="AF69" s="939"/>
      <c r="AG69" s="300">
        <f>AG58+AG61+AG68</f>
        <v>1538</v>
      </c>
      <c r="AH69" s="939"/>
      <c r="AI69" s="939"/>
      <c r="AJ69" s="939"/>
      <c r="AK69" s="939"/>
      <c r="AL69" s="939"/>
      <c r="AM69" s="300">
        <f>AM58+AM61+AM68</f>
        <v>1871</v>
      </c>
      <c r="AN69" s="939"/>
      <c r="AO69" s="939"/>
      <c r="AP69" s="939"/>
      <c r="AQ69" s="939"/>
      <c r="AR69" s="939"/>
      <c r="AS69" s="300">
        <f>AS58+AS61+AS68</f>
        <v>8204</v>
      </c>
      <c r="AT69" s="939"/>
      <c r="AU69" s="939"/>
      <c r="AV69" s="939"/>
      <c r="AW69" s="939"/>
      <c r="AX69" s="939"/>
      <c r="AZ69" s="938" t="s">
        <v>503</v>
      </c>
    </row>
    <row r="70" spans="1:57" ht="17.399999999999999" thickTop="1" thickBot="1">
      <c r="A70" s="209">
        <v>10</v>
      </c>
      <c r="B70" s="227" t="s">
        <v>504</v>
      </c>
      <c r="C70" s="298">
        <f>'3.2 Funding Source'!F47</f>
        <v>0</v>
      </c>
      <c r="D70" s="945"/>
      <c r="E70" s="946"/>
      <c r="F70" s="946"/>
      <c r="G70" s="946"/>
      <c r="H70" s="946"/>
      <c r="I70" s="298">
        <f>'3.2 Funding Source'!I47</f>
        <v>0</v>
      </c>
      <c r="J70" s="945"/>
      <c r="K70" s="946"/>
      <c r="L70" s="946"/>
      <c r="M70" s="946"/>
      <c r="N70" s="946"/>
      <c r="O70" s="298">
        <f>'3.2 Funding Source'!L47</f>
        <v>0</v>
      </c>
      <c r="P70" s="945"/>
      <c r="Q70" s="946"/>
      <c r="R70" s="946"/>
      <c r="S70" s="946"/>
      <c r="T70" s="946"/>
      <c r="U70" s="298">
        <f>'3.2 Funding Source'!O47</f>
        <v>0</v>
      </c>
      <c r="V70" s="945"/>
      <c r="W70" s="946"/>
      <c r="X70" s="946"/>
      <c r="Y70" s="946"/>
      <c r="Z70" s="946"/>
      <c r="AA70" s="298">
        <f>'3.2 Funding Source'!R47</f>
        <v>0</v>
      </c>
      <c r="AB70" s="945"/>
      <c r="AC70" s="946"/>
      <c r="AD70" s="946"/>
      <c r="AE70" s="946"/>
      <c r="AF70" s="946"/>
      <c r="AG70" s="298">
        <f>'3.2 Funding Source'!U47</f>
        <v>0</v>
      </c>
      <c r="AH70" s="945"/>
      <c r="AI70" s="946"/>
      <c r="AJ70" s="946"/>
      <c r="AK70" s="946"/>
      <c r="AL70" s="946"/>
      <c r="AM70" s="298">
        <f>'3.2 Funding Source'!X47</f>
        <v>0</v>
      </c>
      <c r="AN70" s="945"/>
      <c r="AO70" s="946"/>
      <c r="AP70" s="946"/>
      <c r="AQ70" s="946"/>
      <c r="AR70" s="946"/>
      <c r="AS70" s="298">
        <f>'3.2 Funding Source'!AA47</f>
        <v>0</v>
      </c>
      <c r="AT70" s="945"/>
      <c r="AU70" s="946"/>
      <c r="AV70" s="946"/>
      <c r="AW70" s="946"/>
      <c r="AX70" s="946"/>
      <c r="AZ70" s="222" t="s">
        <v>505</v>
      </c>
    </row>
    <row r="71" spans="1:57" ht="29.25" customHeight="1" thickTop="1" thickBot="1">
      <c r="A71" s="209">
        <v>11</v>
      </c>
      <c r="B71" s="662" t="s">
        <v>506</v>
      </c>
      <c r="C71" s="298">
        <f>+C69-C70</f>
        <v>8898</v>
      </c>
      <c r="D71" s="945"/>
      <c r="E71" s="947"/>
      <c r="F71" s="946"/>
      <c r="G71" s="947"/>
      <c r="H71" s="947"/>
      <c r="I71" s="298">
        <f>+I69-I70</f>
        <v>7540</v>
      </c>
      <c r="J71" s="945"/>
      <c r="K71" s="947"/>
      <c r="L71" s="946"/>
      <c r="M71" s="947"/>
      <c r="N71" s="947"/>
      <c r="O71" s="298">
        <f>+O69-O70</f>
        <v>8540</v>
      </c>
      <c r="P71" s="945"/>
      <c r="Q71" s="947"/>
      <c r="R71" s="946"/>
      <c r="S71" s="947"/>
      <c r="T71" s="947"/>
      <c r="U71" s="298">
        <f>+U69-U70</f>
        <v>8740</v>
      </c>
      <c r="V71" s="945"/>
      <c r="W71" s="947"/>
      <c r="X71" s="946"/>
      <c r="Y71" s="947"/>
      <c r="Z71" s="947"/>
      <c r="AA71" s="298">
        <f>+AA69-AA70</f>
        <v>2488</v>
      </c>
      <c r="AB71" s="945"/>
      <c r="AC71" s="947"/>
      <c r="AD71" s="946"/>
      <c r="AE71" s="947"/>
      <c r="AF71" s="947"/>
      <c r="AG71" s="298">
        <f t="shared" ref="AG71" si="102">+AG69-AG70</f>
        <v>1538</v>
      </c>
      <c r="AH71" s="945"/>
      <c r="AI71" s="947"/>
      <c r="AJ71" s="946"/>
      <c r="AK71" s="947"/>
      <c r="AL71" s="947"/>
      <c r="AM71" s="298">
        <f t="shared" ref="AM71" si="103">+AM69-AM70</f>
        <v>1871</v>
      </c>
      <c r="AN71" s="945"/>
      <c r="AO71" s="947"/>
      <c r="AP71" s="946"/>
      <c r="AQ71" s="947"/>
      <c r="AR71" s="947"/>
      <c r="AS71" s="298">
        <f t="shared" ref="AS71" si="104">+AS69-AS70</f>
        <v>8204</v>
      </c>
      <c r="AT71" s="945"/>
      <c r="AU71" s="947"/>
      <c r="AV71" s="946"/>
      <c r="AW71" s="947"/>
      <c r="AX71" s="947"/>
      <c r="AZ71" s="222" t="s">
        <v>507</v>
      </c>
    </row>
    <row r="72" spans="1:57" ht="29.25" customHeight="1" thickTop="1" thickBot="1">
      <c r="B72" s="662" t="s">
        <v>508</v>
      </c>
      <c r="C72" s="299">
        <f>(C30+C44)/C69</f>
        <v>0.66644189705551804</v>
      </c>
      <c r="D72" s="945"/>
      <c r="E72" s="947"/>
      <c r="F72" s="946"/>
      <c r="G72" s="947"/>
      <c r="H72" s="947"/>
      <c r="I72" s="651">
        <f>(I30+I44)/I69</f>
        <v>0.82705570291777186</v>
      </c>
      <c r="J72" s="945"/>
      <c r="K72" s="947"/>
      <c r="L72" s="946"/>
      <c r="M72" s="947"/>
      <c r="N72" s="947"/>
      <c r="O72" s="651">
        <f>(O30+O44)/O69</f>
        <v>0.78875878220140516</v>
      </c>
      <c r="P72" s="945"/>
      <c r="Q72" s="947"/>
      <c r="R72" s="946"/>
      <c r="S72" s="947"/>
      <c r="T72" s="947"/>
      <c r="U72" s="651">
        <f>(U30+U44)/U69</f>
        <v>0.78215102974828377</v>
      </c>
      <c r="V72" s="945"/>
      <c r="W72" s="947"/>
      <c r="X72" s="946"/>
      <c r="Y72" s="947"/>
      <c r="Z72" s="947"/>
      <c r="AA72" s="651">
        <f>(AA30+AA44)/AA69</f>
        <v>8.9228295819935688E-2</v>
      </c>
      <c r="AB72" s="945"/>
      <c r="AC72" s="947"/>
      <c r="AD72" s="946"/>
      <c r="AE72" s="947"/>
      <c r="AF72" s="947"/>
      <c r="AG72" s="651">
        <f>(AG30+AG44)/AG69</f>
        <v>0.28868660598179452</v>
      </c>
      <c r="AH72" s="945"/>
      <c r="AI72" s="947"/>
      <c r="AJ72" s="946"/>
      <c r="AK72" s="947"/>
      <c r="AL72" s="947"/>
      <c r="AM72" s="651">
        <f>(AM30+AM44)/AM69</f>
        <v>0.3559593800106895</v>
      </c>
      <c r="AN72" s="945"/>
      <c r="AO72" s="947"/>
      <c r="AP72" s="946"/>
      <c r="AQ72" s="947"/>
      <c r="AR72" s="947"/>
      <c r="AS72" s="651">
        <f>(AS30+AS44)/AS69</f>
        <v>0.10823988298391028</v>
      </c>
      <c r="AT72" s="945"/>
      <c r="AU72" s="947"/>
      <c r="AV72" s="946"/>
      <c r="AW72" s="947"/>
      <c r="AX72" s="947"/>
      <c r="AZ72" s="222"/>
    </row>
    <row r="73" spans="1:57" ht="29.25" customHeight="1" thickTop="1" thickBot="1">
      <c r="A73" s="209">
        <v>12</v>
      </c>
      <c r="B73" s="227" t="s">
        <v>509</v>
      </c>
      <c r="C73" s="891">
        <v>11600</v>
      </c>
      <c r="D73" s="940"/>
      <c r="E73" s="946"/>
      <c r="F73" s="946"/>
      <c r="G73" s="946"/>
      <c r="H73" s="946"/>
      <c r="I73" s="892">
        <v>12100</v>
      </c>
      <c r="J73" s="940"/>
      <c r="K73" s="946"/>
      <c r="L73" s="946"/>
      <c r="M73" s="946"/>
      <c r="N73" s="946"/>
      <c r="O73" s="892">
        <v>12100</v>
      </c>
      <c r="P73" s="940"/>
      <c r="Q73" s="946"/>
      <c r="R73" s="946"/>
      <c r="S73" s="946"/>
      <c r="T73" s="946"/>
      <c r="U73" s="892">
        <v>12100</v>
      </c>
      <c r="V73" s="940"/>
      <c r="W73" s="946"/>
      <c r="X73" s="946"/>
      <c r="Y73" s="946"/>
      <c r="Z73" s="946"/>
      <c r="AA73" s="892">
        <v>12100</v>
      </c>
      <c r="AB73" s="940"/>
      <c r="AC73" s="946"/>
      <c r="AD73" s="946"/>
      <c r="AE73" s="946"/>
      <c r="AF73" s="946"/>
      <c r="AG73" s="892">
        <v>12100</v>
      </c>
      <c r="AH73" s="940"/>
      <c r="AI73" s="946"/>
      <c r="AJ73" s="946"/>
      <c r="AK73" s="946"/>
      <c r="AL73" s="946"/>
      <c r="AM73" s="892">
        <v>12100</v>
      </c>
      <c r="AN73" s="940"/>
      <c r="AO73" s="946"/>
      <c r="AP73" s="946"/>
      <c r="AQ73" s="946"/>
      <c r="AR73" s="946"/>
      <c r="AS73" s="892">
        <v>12100</v>
      </c>
      <c r="AT73" s="940"/>
      <c r="AU73" s="946"/>
      <c r="AV73" s="946"/>
      <c r="AW73" s="946"/>
      <c r="AX73" s="946"/>
      <c r="AZ73" s="222" t="s">
        <v>510</v>
      </c>
    </row>
    <row r="74" spans="1:57" ht="16.8" thickTop="1" thickBot="1">
      <c r="B74" s="225"/>
      <c r="C74" s="948"/>
      <c r="D74" s="949"/>
      <c r="E74" s="946"/>
      <c r="F74" s="946"/>
      <c r="G74" s="946"/>
      <c r="H74" s="946"/>
      <c r="I74" s="950"/>
      <c r="J74" s="949"/>
      <c r="K74" s="946"/>
      <c r="L74" s="946"/>
      <c r="M74" s="946"/>
      <c r="N74" s="946"/>
      <c r="O74" s="950"/>
      <c r="P74" s="949"/>
      <c r="Q74" s="946"/>
      <c r="R74" s="946"/>
      <c r="S74" s="946"/>
      <c r="T74" s="946"/>
      <c r="U74" s="950"/>
      <c r="V74" s="949"/>
      <c r="W74" s="946"/>
      <c r="X74" s="946"/>
      <c r="Y74" s="946"/>
      <c r="Z74" s="946"/>
      <c r="AA74" s="950"/>
      <c r="AB74" s="949"/>
      <c r="AC74" s="946"/>
      <c r="AD74" s="946"/>
      <c r="AE74" s="946"/>
      <c r="AF74" s="946"/>
      <c r="AG74" s="950"/>
      <c r="AH74" s="949"/>
      <c r="AI74" s="946"/>
      <c r="AJ74" s="946"/>
      <c r="AK74" s="946"/>
      <c r="AL74" s="946"/>
      <c r="AM74" s="950"/>
      <c r="AN74" s="949"/>
      <c r="AO74" s="946"/>
      <c r="AP74" s="946"/>
      <c r="AQ74" s="946"/>
      <c r="AR74" s="946"/>
      <c r="AS74" s="950"/>
      <c r="AT74" s="949"/>
      <c r="AU74" s="946"/>
      <c r="AV74" s="946"/>
      <c r="AW74" s="946"/>
      <c r="AX74" s="946"/>
      <c r="AZ74" s="222"/>
    </row>
    <row r="75" spans="1:57" ht="16.8" thickTop="1" thickBot="1">
      <c r="B75" s="230" t="s">
        <v>511</v>
      </c>
      <c r="C75" s="948"/>
      <c r="D75" s="949"/>
      <c r="E75" s="946"/>
      <c r="F75" s="946"/>
      <c r="G75" s="946"/>
      <c r="H75" s="946"/>
      <c r="I75" s="950"/>
      <c r="J75" s="949"/>
      <c r="K75" s="946"/>
      <c r="L75" s="946"/>
      <c r="M75" s="946"/>
      <c r="N75" s="946"/>
      <c r="O75" s="950"/>
      <c r="P75" s="949"/>
      <c r="Q75" s="946"/>
      <c r="R75" s="946"/>
      <c r="S75" s="946"/>
      <c r="T75" s="946"/>
      <c r="U75" s="950"/>
      <c r="V75" s="949"/>
      <c r="W75" s="946"/>
      <c r="X75" s="946"/>
      <c r="Y75" s="946"/>
      <c r="Z75" s="946"/>
      <c r="AA75" s="950"/>
      <c r="AB75" s="949"/>
      <c r="AC75" s="946"/>
      <c r="AD75" s="946"/>
      <c r="AE75" s="946"/>
      <c r="AF75" s="946"/>
      <c r="AG75" s="950"/>
      <c r="AH75" s="949"/>
      <c r="AI75" s="946"/>
      <c r="AJ75" s="946"/>
      <c r="AK75" s="946"/>
      <c r="AL75" s="946"/>
      <c r="AM75" s="950"/>
      <c r="AN75" s="949"/>
      <c r="AO75" s="946"/>
      <c r="AP75" s="946"/>
      <c r="AQ75" s="946"/>
      <c r="AR75" s="946"/>
      <c r="AS75" s="950"/>
      <c r="AT75" s="949"/>
      <c r="AU75" s="946"/>
      <c r="AV75" s="946"/>
      <c r="AW75" s="946"/>
      <c r="AX75" s="946"/>
      <c r="AZ75" s="938" t="s">
        <v>512</v>
      </c>
      <c r="BB75" s="231"/>
    </row>
    <row r="76" spans="1:57" ht="16.8" thickTop="1" thickBot="1">
      <c r="A76" s="209">
        <v>13</v>
      </c>
      <c r="B76" s="301" t="s">
        <v>513</v>
      </c>
      <c r="C76" s="652">
        <f>+SUM(C77:C81)</f>
        <v>0</v>
      </c>
      <c r="D76" s="945"/>
      <c r="E76" s="946"/>
      <c r="F76" s="946"/>
      <c r="G76" s="946"/>
      <c r="H76" s="946"/>
      <c r="I76" s="652">
        <f>+SUM(I77:I81)</f>
        <v>0</v>
      </c>
      <c r="J76" s="945"/>
      <c r="K76" s="946"/>
      <c r="L76" s="946"/>
      <c r="M76" s="946"/>
      <c r="N76" s="946"/>
      <c r="O76" s="652">
        <f>+SUM(O77:O81)</f>
        <v>0</v>
      </c>
      <c r="P76" s="945"/>
      <c r="Q76" s="946"/>
      <c r="R76" s="946"/>
      <c r="S76" s="946"/>
      <c r="T76" s="946"/>
      <c r="U76" s="652">
        <f>+SUM(U77:U81)</f>
        <v>0</v>
      </c>
      <c r="V76" s="945"/>
      <c r="W76" s="946"/>
      <c r="X76" s="946"/>
      <c r="Y76" s="946"/>
      <c r="Z76" s="946"/>
      <c r="AA76" s="652">
        <f>+SUM(AA77:AA81)</f>
        <v>0</v>
      </c>
      <c r="AB76" s="945"/>
      <c r="AC76" s="946"/>
      <c r="AD76" s="946"/>
      <c r="AE76" s="946"/>
      <c r="AF76" s="946"/>
      <c r="AG76" s="652">
        <f>+SUM(AG77:AG81)</f>
        <v>0</v>
      </c>
      <c r="AH76" s="945"/>
      <c r="AI76" s="946"/>
      <c r="AJ76" s="946"/>
      <c r="AK76" s="946"/>
      <c r="AL76" s="946"/>
      <c r="AM76" s="652">
        <f>+SUM(AM77:AM81)</f>
        <v>0</v>
      </c>
      <c r="AN76" s="945"/>
      <c r="AO76" s="946"/>
      <c r="AP76" s="946"/>
      <c r="AQ76" s="946"/>
      <c r="AR76" s="946"/>
      <c r="AS76" s="652">
        <f>+SUM(AS77:AS81)</f>
        <v>0</v>
      </c>
      <c r="AT76" s="945"/>
      <c r="AU76" s="946"/>
      <c r="AV76" s="946"/>
      <c r="AW76" s="946"/>
      <c r="AX76" s="946"/>
      <c r="AZ76" s="222" t="s">
        <v>514</v>
      </c>
    </row>
    <row r="77" spans="1:57" s="210" customFormat="1" ht="16.8" thickTop="1" thickBot="1">
      <c r="A77" s="945" t="s">
        <v>515</v>
      </c>
      <c r="B77" s="302" t="s">
        <v>516</v>
      </c>
      <c r="C77" s="891">
        <v>0</v>
      </c>
      <c r="D77" s="945"/>
      <c r="E77" s="946"/>
      <c r="F77" s="946"/>
      <c r="G77" s="946"/>
      <c r="H77" s="946"/>
      <c r="I77" s="895">
        <v>0</v>
      </c>
      <c r="J77" s="945"/>
      <c r="K77" s="946"/>
      <c r="L77" s="946"/>
      <c r="M77" s="946"/>
      <c r="N77" s="946"/>
      <c r="O77" s="895">
        <v>0</v>
      </c>
      <c r="P77" s="945"/>
      <c r="Q77" s="946"/>
      <c r="R77" s="946"/>
      <c r="S77" s="946"/>
      <c r="T77" s="946"/>
      <c r="U77" s="895">
        <v>0</v>
      </c>
      <c r="V77" s="945"/>
      <c r="W77" s="946"/>
      <c r="X77" s="946"/>
      <c r="Y77" s="946"/>
      <c r="Z77" s="946"/>
      <c r="AA77" s="895">
        <v>0</v>
      </c>
      <c r="AB77" s="945"/>
      <c r="AC77" s="946"/>
      <c r="AD77" s="946"/>
      <c r="AE77" s="946"/>
      <c r="AF77" s="946"/>
      <c r="AG77" s="895">
        <v>0</v>
      </c>
      <c r="AH77" s="945"/>
      <c r="AI77" s="946"/>
      <c r="AJ77" s="946"/>
      <c r="AK77" s="946"/>
      <c r="AL77" s="946"/>
      <c r="AM77" s="895">
        <v>0</v>
      </c>
      <c r="AN77" s="945"/>
      <c r="AO77" s="946"/>
      <c r="AP77" s="946"/>
      <c r="AQ77" s="946"/>
      <c r="AR77" s="946"/>
      <c r="AS77" s="895">
        <v>0</v>
      </c>
      <c r="AT77" s="945"/>
      <c r="AU77" s="946"/>
      <c r="AV77" s="946"/>
      <c r="AW77" s="946"/>
      <c r="AX77" s="946"/>
      <c r="AY77" s="209"/>
      <c r="AZ77" s="222" t="s">
        <v>517</v>
      </c>
      <c r="BA77" s="209"/>
      <c r="BB77" s="212"/>
    </row>
    <row r="78" spans="1:57" s="210" customFormat="1" ht="16.8" thickTop="1" thickBot="1">
      <c r="A78" s="945" t="s">
        <v>518</v>
      </c>
      <c r="B78" s="303" t="s">
        <v>1854</v>
      </c>
      <c r="C78" s="891">
        <v>0</v>
      </c>
      <c r="D78" s="945"/>
      <c r="E78" s="946"/>
      <c r="F78" s="946"/>
      <c r="G78" s="946"/>
      <c r="H78" s="946"/>
      <c r="I78" s="895">
        <v>0</v>
      </c>
      <c r="J78" s="945"/>
      <c r="K78" s="946"/>
      <c r="L78" s="946"/>
      <c r="M78" s="946"/>
      <c r="N78" s="946"/>
      <c r="O78" s="895">
        <v>0</v>
      </c>
      <c r="P78" s="945"/>
      <c r="Q78" s="946"/>
      <c r="R78" s="946"/>
      <c r="S78" s="946"/>
      <c r="T78" s="946"/>
      <c r="U78" s="895">
        <v>0</v>
      </c>
      <c r="V78" s="945"/>
      <c r="W78" s="946"/>
      <c r="X78" s="946"/>
      <c r="Y78" s="946"/>
      <c r="Z78" s="946"/>
      <c r="AA78" s="895">
        <v>0</v>
      </c>
      <c r="AB78" s="945"/>
      <c r="AC78" s="946"/>
      <c r="AD78" s="946"/>
      <c r="AE78" s="946"/>
      <c r="AF78" s="946"/>
      <c r="AG78" s="895">
        <v>0</v>
      </c>
      <c r="AH78" s="945"/>
      <c r="AI78" s="946"/>
      <c r="AJ78" s="946"/>
      <c r="AK78" s="946"/>
      <c r="AL78" s="946"/>
      <c r="AM78" s="895">
        <v>0</v>
      </c>
      <c r="AN78" s="945"/>
      <c r="AO78" s="946"/>
      <c r="AP78" s="946"/>
      <c r="AQ78" s="946"/>
      <c r="AR78" s="946"/>
      <c r="AS78" s="895">
        <v>0</v>
      </c>
      <c r="AT78" s="945"/>
      <c r="AU78" s="946"/>
      <c r="AV78" s="946"/>
      <c r="AW78" s="946"/>
      <c r="AX78" s="946"/>
      <c r="AY78" s="209"/>
      <c r="AZ78" s="222" t="s">
        <v>517</v>
      </c>
      <c r="BA78" s="209"/>
      <c r="BB78" s="212"/>
    </row>
    <row r="79" spans="1:57" s="210" customFormat="1" ht="16.8" thickTop="1" thickBot="1">
      <c r="A79" s="945" t="s">
        <v>519</v>
      </c>
      <c r="B79" s="303" t="s">
        <v>1855</v>
      </c>
      <c r="C79" s="891"/>
      <c r="D79" s="945"/>
      <c r="E79" s="946"/>
      <c r="F79" s="946"/>
      <c r="G79" s="946"/>
      <c r="H79" s="946"/>
      <c r="I79" s="895"/>
      <c r="J79" s="945"/>
      <c r="K79" s="946"/>
      <c r="L79" s="946"/>
      <c r="M79" s="946"/>
      <c r="N79" s="946"/>
      <c r="O79" s="895"/>
      <c r="P79" s="945"/>
      <c r="Q79" s="946"/>
      <c r="R79" s="946"/>
      <c r="S79" s="946"/>
      <c r="T79" s="946"/>
      <c r="U79" s="895"/>
      <c r="V79" s="945"/>
      <c r="W79" s="946"/>
      <c r="X79" s="946"/>
      <c r="Y79" s="946"/>
      <c r="Z79" s="946"/>
      <c r="AA79" s="895"/>
      <c r="AB79" s="945"/>
      <c r="AC79" s="946"/>
      <c r="AD79" s="946"/>
      <c r="AE79" s="946"/>
      <c r="AF79" s="946"/>
      <c r="AG79" s="895"/>
      <c r="AH79" s="945"/>
      <c r="AI79" s="946"/>
      <c r="AJ79" s="946"/>
      <c r="AK79" s="946"/>
      <c r="AL79" s="946"/>
      <c r="AM79" s="895"/>
      <c r="AN79" s="945"/>
      <c r="AO79" s="946"/>
      <c r="AP79" s="946"/>
      <c r="AQ79" s="946"/>
      <c r="AR79" s="946"/>
      <c r="AS79" s="895"/>
      <c r="AT79" s="945"/>
      <c r="AU79" s="946"/>
      <c r="AV79" s="946"/>
      <c r="AW79" s="946"/>
      <c r="AX79" s="946"/>
      <c r="AY79" s="209"/>
      <c r="AZ79" s="222"/>
      <c r="BA79" s="209"/>
      <c r="BB79" s="212"/>
    </row>
    <row r="80" spans="1:57" s="210" customFormat="1" ht="16.8" thickTop="1" thickBot="1">
      <c r="A80" s="945" t="s">
        <v>520</v>
      </c>
      <c r="B80" s="303" t="s">
        <v>1856</v>
      </c>
      <c r="C80" s="891">
        <v>0</v>
      </c>
      <c r="D80" s="945"/>
      <c r="E80" s="946"/>
      <c r="F80" s="946"/>
      <c r="G80" s="946"/>
      <c r="H80" s="946"/>
      <c r="I80" s="895">
        <v>0</v>
      </c>
      <c r="J80" s="945"/>
      <c r="K80" s="946"/>
      <c r="L80" s="946"/>
      <c r="M80" s="946"/>
      <c r="N80" s="946"/>
      <c r="O80" s="895">
        <v>0</v>
      </c>
      <c r="P80" s="945"/>
      <c r="Q80" s="946"/>
      <c r="R80" s="946"/>
      <c r="S80" s="946"/>
      <c r="T80" s="946"/>
      <c r="U80" s="895">
        <v>0</v>
      </c>
      <c r="V80" s="945"/>
      <c r="W80" s="946"/>
      <c r="X80" s="946"/>
      <c r="Y80" s="946"/>
      <c r="Z80" s="946"/>
      <c r="AA80" s="895">
        <v>0</v>
      </c>
      <c r="AB80" s="945"/>
      <c r="AC80" s="946"/>
      <c r="AD80" s="946"/>
      <c r="AE80" s="946"/>
      <c r="AF80" s="946"/>
      <c r="AG80" s="895">
        <v>0</v>
      </c>
      <c r="AH80" s="945"/>
      <c r="AI80" s="946"/>
      <c r="AJ80" s="946"/>
      <c r="AK80" s="946"/>
      <c r="AL80" s="946"/>
      <c r="AM80" s="895">
        <v>0</v>
      </c>
      <c r="AN80" s="945"/>
      <c r="AO80" s="946"/>
      <c r="AP80" s="946"/>
      <c r="AQ80" s="946"/>
      <c r="AR80" s="946"/>
      <c r="AS80" s="895">
        <v>0</v>
      </c>
      <c r="AT80" s="945"/>
      <c r="AU80" s="946"/>
      <c r="AV80" s="946"/>
      <c r="AW80" s="946"/>
      <c r="AX80" s="946"/>
      <c r="AY80" s="209"/>
      <c r="AZ80" s="222" t="s">
        <v>517</v>
      </c>
      <c r="BA80" s="209"/>
      <c r="BB80" s="212"/>
    </row>
    <row r="81" spans="1:54" s="210" customFormat="1" ht="16.8" thickTop="1" thickBot="1">
      <c r="A81" s="1018" t="s">
        <v>1798</v>
      </c>
      <c r="B81" s="303"/>
      <c r="C81" s="891">
        <v>0</v>
      </c>
      <c r="D81" s="945"/>
      <c r="E81" s="946"/>
      <c r="F81" s="946"/>
      <c r="G81" s="946"/>
      <c r="H81" s="946"/>
      <c r="I81" s="895">
        <v>0</v>
      </c>
      <c r="J81" s="945"/>
      <c r="K81" s="946"/>
      <c r="L81" s="946"/>
      <c r="M81" s="946"/>
      <c r="N81" s="946"/>
      <c r="O81" s="895">
        <v>0</v>
      </c>
      <c r="P81" s="945"/>
      <c r="Q81" s="946"/>
      <c r="R81" s="946"/>
      <c r="S81" s="946"/>
      <c r="T81" s="946"/>
      <c r="U81" s="895">
        <v>0</v>
      </c>
      <c r="V81" s="945"/>
      <c r="W81" s="946"/>
      <c r="X81" s="946"/>
      <c r="Y81" s="946"/>
      <c r="Z81" s="946"/>
      <c r="AA81" s="895">
        <v>0</v>
      </c>
      <c r="AB81" s="945"/>
      <c r="AC81" s="946"/>
      <c r="AD81" s="946"/>
      <c r="AE81" s="946"/>
      <c r="AF81" s="946"/>
      <c r="AG81" s="895">
        <v>0</v>
      </c>
      <c r="AH81" s="945"/>
      <c r="AI81" s="946"/>
      <c r="AJ81" s="946"/>
      <c r="AK81" s="946"/>
      <c r="AL81" s="946"/>
      <c r="AM81" s="895">
        <v>0</v>
      </c>
      <c r="AN81" s="945"/>
      <c r="AO81" s="946"/>
      <c r="AP81" s="946"/>
      <c r="AQ81" s="946"/>
      <c r="AR81" s="946"/>
      <c r="AS81" s="895">
        <v>0</v>
      </c>
      <c r="AT81" s="945"/>
      <c r="AU81" s="946"/>
      <c r="AV81" s="946"/>
      <c r="AW81" s="946"/>
      <c r="AX81" s="946"/>
      <c r="AY81" s="209"/>
      <c r="AZ81" s="222" t="s">
        <v>517</v>
      </c>
      <c r="BA81" s="209"/>
      <c r="BB81" s="212"/>
    </row>
    <row r="82" spans="1:54" s="210" customFormat="1" ht="16.8" thickTop="1" thickBot="1">
      <c r="A82" s="209">
        <v>14</v>
      </c>
      <c r="B82" s="301" t="s">
        <v>521</v>
      </c>
      <c r="C82" s="652">
        <f>+SUM(C83:C87)</f>
        <v>0</v>
      </c>
      <c r="D82" s="945"/>
      <c r="E82" s="946"/>
      <c r="F82" s="946"/>
      <c r="G82" s="946"/>
      <c r="H82" s="946"/>
      <c r="I82" s="652">
        <f>+SUM(I83:I87)</f>
        <v>0</v>
      </c>
      <c r="J82" s="945"/>
      <c r="K82" s="946"/>
      <c r="L82" s="946"/>
      <c r="M82" s="946"/>
      <c r="N82" s="946"/>
      <c r="O82" s="652">
        <f>+SUM(O83:O87)</f>
        <v>0</v>
      </c>
      <c r="P82" s="945"/>
      <c r="Q82" s="946"/>
      <c r="R82" s="946"/>
      <c r="S82" s="946"/>
      <c r="T82" s="946"/>
      <c r="U82" s="652">
        <f>+SUM(U83:U87)</f>
        <v>0</v>
      </c>
      <c r="V82" s="945"/>
      <c r="W82" s="946"/>
      <c r="X82" s="946"/>
      <c r="Y82" s="946"/>
      <c r="Z82" s="946"/>
      <c r="AA82" s="652">
        <f>+SUM(AA83:AA87)</f>
        <v>0</v>
      </c>
      <c r="AB82" s="945"/>
      <c r="AC82" s="946"/>
      <c r="AD82" s="946"/>
      <c r="AE82" s="946"/>
      <c r="AF82" s="946"/>
      <c r="AG82" s="652">
        <f>+SUM(AG83:AG87)</f>
        <v>0</v>
      </c>
      <c r="AH82" s="945"/>
      <c r="AI82" s="946"/>
      <c r="AJ82" s="946"/>
      <c r="AK82" s="946"/>
      <c r="AL82" s="946"/>
      <c r="AM82" s="652">
        <f>+SUM(AM83:AM87)</f>
        <v>0</v>
      </c>
      <c r="AN82" s="945"/>
      <c r="AO82" s="946"/>
      <c r="AP82" s="946"/>
      <c r="AQ82" s="946"/>
      <c r="AR82" s="946"/>
      <c r="AS82" s="652">
        <f>+SUM(AS83:AS87)</f>
        <v>0</v>
      </c>
      <c r="AT82" s="945"/>
      <c r="AU82" s="946"/>
      <c r="AV82" s="946"/>
      <c r="AW82" s="946"/>
      <c r="AX82" s="946"/>
      <c r="AY82" s="209"/>
      <c r="AZ82" s="938" t="s">
        <v>522</v>
      </c>
      <c r="BA82" s="209"/>
      <c r="BB82" s="212"/>
    </row>
    <row r="83" spans="1:54" ht="16.8" thickTop="1" thickBot="1">
      <c r="A83" s="945" t="s">
        <v>523</v>
      </c>
      <c r="B83" s="302" t="s">
        <v>1869</v>
      </c>
      <c r="C83" s="891">
        <v>0</v>
      </c>
      <c r="D83" s="945"/>
      <c r="E83" s="946"/>
      <c r="F83" s="946"/>
      <c r="G83" s="946"/>
      <c r="H83" s="946"/>
      <c r="I83" s="895">
        <v>0</v>
      </c>
      <c r="J83" s="945"/>
      <c r="K83" s="946"/>
      <c r="L83" s="946"/>
      <c r="M83" s="946"/>
      <c r="N83" s="946"/>
      <c r="O83" s="895">
        <v>0</v>
      </c>
      <c r="P83" s="945"/>
      <c r="Q83" s="946"/>
      <c r="R83" s="946"/>
      <c r="S83" s="946"/>
      <c r="T83" s="946"/>
      <c r="U83" s="895">
        <v>0</v>
      </c>
      <c r="V83" s="945"/>
      <c r="W83" s="946"/>
      <c r="X83" s="946"/>
      <c r="Y83" s="946"/>
      <c r="Z83" s="946"/>
      <c r="AA83" s="895">
        <v>0</v>
      </c>
      <c r="AB83" s="945"/>
      <c r="AC83" s="946"/>
      <c r="AD83" s="946"/>
      <c r="AE83" s="946"/>
      <c r="AF83" s="946"/>
      <c r="AG83" s="895">
        <v>0</v>
      </c>
      <c r="AH83" s="945"/>
      <c r="AI83" s="946"/>
      <c r="AJ83" s="946"/>
      <c r="AK83" s="946"/>
      <c r="AL83" s="946"/>
      <c r="AM83" s="895">
        <v>0</v>
      </c>
      <c r="AN83" s="945"/>
      <c r="AO83" s="946"/>
      <c r="AP83" s="946"/>
      <c r="AQ83" s="946"/>
      <c r="AR83" s="946"/>
      <c r="AS83" s="895">
        <v>0</v>
      </c>
      <c r="AT83" s="945"/>
      <c r="AU83" s="946"/>
      <c r="AV83" s="946"/>
      <c r="AW83" s="946"/>
      <c r="AX83" s="946"/>
      <c r="AZ83" s="222" t="s">
        <v>517</v>
      </c>
    </row>
    <row r="84" spans="1:54" ht="16.8" thickTop="1" thickBot="1">
      <c r="A84" s="945" t="s">
        <v>524</v>
      </c>
      <c r="B84" s="303" t="s">
        <v>526</v>
      </c>
      <c r="C84" s="891">
        <v>0</v>
      </c>
      <c r="D84" s="945"/>
      <c r="E84" s="946"/>
      <c r="F84" s="946"/>
      <c r="G84" s="946"/>
      <c r="H84" s="946"/>
      <c r="I84" s="895">
        <v>0</v>
      </c>
      <c r="J84" s="945"/>
      <c r="K84" s="946"/>
      <c r="L84" s="946"/>
      <c r="M84" s="946"/>
      <c r="N84" s="946"/>
      <c r="O84" s="895">
        <v>0</v>
      </c>
      <c r="P84" s="945"/>
      <c r="Q84" s="946"/>
      <c r="R84" s="946"/>
      <c r="S84" s="946"/>
      <c r="T84" s="946"/>
      <c r="U84" s="895">
        <v>0</v>
      </c>
      <c r="V84" s="945"/>
      <c r="W84" s="946"/>
      <c r="X84" s="946"/>
      <c r="Y84" s="946"/>
      <c r="Z84" s="946"/>
      <c r="AA84" s="895">
        <v>0</v>
      </c>
      <c r="AB84" s="945"/>
      <c r="AC84" s="946"/>
      <c r="AD84" s="946"/>
      <c r="AE84" s="946"/>
      <c r="AF84" s="946"/>
      <c r="AG84" s="895">
        <v>0</v>
      </c>
      <c r="AH84" s="945"/>
      <c r="AI84" s="946"/>
      <c r="AJ84" s="946"/>
      <c r="AK84" s="946"/>
      <c r="AL84" s="946"/>
      <c r="AM84" s="895">
        <v>0</v>
      </c>
      <c r="AN84" s="945"/>
      <c r="AO84" s="946"/>
      <c r="AP84" s="946"/>
      <c r="AQ84" s="946"/>
      <c r="AR84" s="946"/>
      <c r="AS84" s="895">
        <v>0</v>
      </c>
      <c r="AT84" s="945"/>
      <c r="AU84" s="946"/>
      <c r="AV84" s="946"/>
      <c r="AW84" s="946"/>
      <c r="AX84" s="946"/>
      <c r="AZ84" s="222" t="s">
        <v>517</v>
      </c>
    </row>
    <row r="85" spans="1:54" ht="16.8" thickTop="1" thickBot="1">
      <c r="A85" s="1048" t="s">
        <v>525</v>
      </c>
      <c r="B85" s="303" t="s">
        <v>528</v>
      </c>
      <c r="C85" s="891"/>
      <c r="D85" s="945"/>
      <c r="E85" s="946"/>
      <c r="F85" s="946"/>
      <c r="G85" s="946"/>
      <c r="H85" s="946"/>
      <c r="I85" s="895"/>
      <c r="J85" s="945"/>
      <c r="K85" s="946"/>
      <c r="L85" s="946"/>
      <c r="M85" s="946"/>
      <c r="N85" s="946"/>
      <c r="O85" s="895"/>
      <c r="P85" s="945"/>
      <c r="Q85" s="946"/>
      <c r="R85" s="946"/>
      <c r="S85" s="946"/>
      <c r="T85" s="946"/>
      <c r="U85" s="895"/>
      <c r="V85" s="945"/>
      <c r="W85" s="946"/>
      <c r="X85" s="946"/>
      <c r="Y85" s="946"/>
      <c r="Z85" s="946"/>
      <c r="AA85" s="895"/>
      <c r="AB85" s="945"/>
      <c r="AC85" s="946"/>
      <c r="AD85" s="946"/>
      <c r="AE85" s="946"/>
      <c r="AF85" s="946"/>
      <c r="AG85" s="895"/>
      <c r="AH85" s="945"/>
      <c r="AI85" s="946"/>
      <c r="AJ85" s="946"/>
      <c r="AK85" s="946"/>
      <c r="AL85" s="946"/>
      <c r="AM85" s="895"/>
      <c r="AN85" s="945"/>
      <c r="AO85" s="946"/>
      <c r="AP85" s="946"/>
      <c r="AQ85" s="946"/>
      <c r="AR85" s="946"/>
      <c r="AS85" s="895"/>
      <c r="AT85" s="945"/>
      <c r="AU85" s="946"/>
      <c r="AV85" s="946"/>
      <c r="AW85" s="946"/>
      <c r="AX85" s="946"/>
      <c r="AZ85" s="222"/>
    </row>
    <row r="86" spans="1:54" ht="16.8" thickTop="1" thickBot="1">
      <c r="A86" s="1048" t="s">
        <v>527</v>
      </c>
      <c r="C86" s="891">
        <v>0</v>
      </c>
      <c r="D86" s="945"/>
      <c r="E86" s="946"/>
      <c r="F86" s="946"/>
      <c r="G86" s="946"/>
      <c r="H86" s="946"/>
      <c r="I86" s="895">
        <v>0</v>
      </c>
      <c r="J86" s="945"/>
      <c r="K86" s="946"/>
      <c r="L86" s="946"/>
      <c r="M86" s="946"/>
      <c r="N86" s="946"/>
      <c r="O86" s="895">
        <v>0</v>
      </c>
      <c r="P86" s="945"/>
      <c r="Q86" s="946"/>
      <c r="R86" s="946"/>
      <c r="S86" s="946"/>
      <c r="T86" s="946"/>
      <c r="U86" s="895">
        <v>0</v>
      </c>
      <c r="V86" s="945"/>
      <c r="W86" s="946"/>
      <c r="X86" s="946"/>
      <c r="Y86" s="946"/>
      <c r="Z86" s="946"/>
      <c r="AA86" s="895">
        <v>0</v>
      </c>
      <c r="AB86" s="945"/>
      <c r="AC86" s="946"/>
      <c r="AD86" s="946"/>
      <c r="AE86" s="946"/>
      <c r="AF86" s="946"/>
      <c r="AG86" s="895">
        <v>0</v>
      </c>
      <c r="AH86" s="945"/>
      <c r="AI86" s="946"/>
      <c r="AJ86" s="946"/>
      <c r="AK86" s="946"/>
      <c r="AL86" s="946"/>
      <c r="AM86" s="895">
        <v>0</v>
      </c>
      <c r="AN86" s="945"/>
      <c r="AO86" s="946"/>
      <c r="AP86" s="946"/>
      <c r="AQ86" s="946"/>
      <c r="AR86" s="946"/>
      <c r="AS86" s="895">
        <v>0</v>
      </c>
      <c r="AT86" s="945"/>
      <c r="AU86" s="946"/>
      <c r="AV86" s="946"/>
      <c r="AW86" s="946"/>
      <c r="AX86" s="946"/>
      <c r="AZ86" s="222" t="s">
        <v>517</v>
      </c>
    </row>
    <row r="87" spans="1:54" ht="16.8" thickTop="1" thickBot="1">
      <c r="A87" s="1048" t="s">
        <v>1868</v>
      </c>
      <c r="C87" s="891">
        <v>0</v>
      </c>
      <c r="D87" s="945"/>
      <c r="E87" s="946"/>
      <c r="F87" s="946"/>
      <c r="G87" s="946"/>
      <c r="H87" s="946"/>
      <c r="I87" s="895">
        <v>0</v>
      </c>
      <c r="J87" s="945"/>
      <c r="K87" s="946"/>
      <c r="L87" s="946"/>
      <c r="M87" s="946"/>
      <c r="N87" s="946"/>
      <c r="O87" s="895">
        <v>0</v>
      </c>
      <c r="P87" s="945"/>
      <c r="Q87" s="946"/>
      <c r="R87" s="946"/>
      <c r="S87" s="946"/>
      <c r="T87" s="946"/>
      <c r="U87" s="895">
        <v>0</v>
      </c>
      <c r="V87" s="945"/>
      <c r="W87" s="946"/>
      <c r="X87" s="946"/>
      <c r="Y87" s="946"/>
      <c r="Z87" s="946"/>
      <c r="AA87" s="895">
        <v>0</v>
      </c>
      <c r="AB87" s="945"/>
      <c r="AC87" s="946"/>
      <c r="AD87" s="946"/>
      <c r="AE87" s="946"/>
      <c r="AF87" s="946"/>
      <c r="AG87" s="895">
        <v>0</v>
      </c>
      <c r="AH87" s="945"/>
      <c r="AI87" s="946"/>
      <c r="AJ87" s="946"/>
      <c r="AK87" s="946"/>
      <c r="AL87" s="946"/>
      <c r="AM87" s="895">
        <v>0</v>
      </c>
      <c r="AN87" s="945"/>
      <c r="AO87" s="946"/>
      <c r="AP87" s="946"/>
      <c r="AQ87" s="946"/>
      <c r="AR87" s="946"/>
      <c r="AS87" s="895">
        <v>0</v>
      </c>
      <c r="AT87" s="945"/>
      <c r="AU87" s="946"/>
      <c r="AV87" s="946"/>
      <c r="AW87" s="946"/>
      <c r="AX87" s="946"/>
      <c r="AZ87" s="222" t="s">
        <v>517</v>
      </c>
    </row>
    <row r="88" spans="1:54" ht="33" customHeight="1" thickTop="1" thickBot="1">
      <c r="A88" s="209">
        <v>15</v>
      </c>
      <c r="B88" s="227" t="s">
        <v>529</v>
      </c>
      <c r="C88" s="300">
        <f>C71+C76+C82</f>
        <v>8898</v>
      </c>
      <c r="D88" s="949"/>
      <c r="E88" s="946"/>
      <c r="F88" s="946"/>
      <c r="G88" s="946"/>
      <c r="H88" s="946"/>
      <c r="I88" s="653">
        <f>I71+I76+I82</f>
        <v>7540</v>
      </c>
      <c r="J88" s="949"/>
      <c r="K88" s="946"/>
      <c r="L88" s="946"/>
      <c r="M88" s="946"/>
      <c r="N88" s="946"/>
      <c r="O88" s="653">
        <f>O71+O76+O82</f>
        <v>8540</v>
      </c>
      <c r="P88" s="949"/>
      <c r="Q88" s="946"/>
      <c r="R88" s="946"/>
      <c r="S88" s="946"/>
      <c r="T88" s="946"/>
      <c r="U88" s="653">
        <f>U71+U76+U82</f>
        <v>8740</v>
      </c>
      <c r="V88" s="949"/>
      <c r="W88" s="946"/>
      <c r="X88" s="946"/>
      <c r="Y88" s="946"/>
      <c r="Z88" s="946"/>
      <c r="AA88" s="653">
        <f>AA71+AA76+AA82</f>
        <v>2488</v>
      </c>
      <c r="AB88" s="949"/>
      <c r="AC88" s="946"/>
      <c r="AD88" s="946"/>
      <c r="AE88" s="946"/>
      <c r="AF88" s="946"/>
      <c r="AG88" s="653">
        <f>AG71+AG76+AG82</f>
        <v>1538</v>
      </c>
      <c r="AH88" s="949"/>
      <c r="AI88" s="946"/>
      <c r="AJ88" s="946"/>
      <c r="AK88" s="946"/>
      <c r="AL88" s="946"/>
      <c r="AM88" s="653">
        <f>AM71+AM76+AM82</f>
        <v>1871</v>
      </c>
      <c r="AN88" s="949"/>
      <c r="AO88" s="946"/>
      <c r="AP88" s="946"/>
      <c r="AQ88" s="946"/>
      <c r="AR88" s="946"/>
      <c r="AS88" s="653">
        <f>AS71+AS76+AS82</f>
        <v>8204</v>
      </c>
      <c r="AT88" s="949"/>
      <c r="AU88" s="946"/>
      <c r="AV88" s="946"/>
      <c r="AW88" s="946"/>
      <c r="AX88" s="946"/>
      <c r="AZ88" s="691" t="s">
        <v>530</v>
      </c>
      <c r="BB88" s="229"/>
    </row>
    <row r="89" spans="1:54" s="210" customFormat="1" ht="16.2" thickTop="1">
      <c r="B89" s="232"/>
      <c r="C89" s="946"/>
      <c r="D89" s="945"/>
      <c r="E89" s="946"/>
      <c r="F89" s="946"/>
      <c r="G89" s="946"/>
      <c r="H89" s="946"/>
      <c r="I89" s="946"/>
      <c r="J89" s="945"/>
      <c r="K89" s="946"/>
      <c r="L89" s="946"/>
      <c r="M89" s="946"/>
      <c r="N89" s="946"/>
      <c r="O89" s="946"/>
      <c r="P89" s="945"/>
      <c r="Q89" s="946"/>
      <c r="R89" s="946"/>
      <c r="S89" s="946"/>
      <c r="T89" s="946"/>
      <c r="U89" s="946"/>
      <c r="V89" s="945"/>
      <c r="W89" s="946"/>
      <c r="X89" s="946"/>
      <c r="Y89" s="946"/>
      <c r="Z89" s="946"/>
      <c r="AA89" s="946"/>
      <c r="AB89" s="945"/>
      <c r="AC89" s="946"/>
      <c r="AD89" s="946"/>
      <c r="AE89" s="946"/>
      <c r="AF89" s="946"/>
      <c r="AG89" s="946"/>
      <c r="AH89" s="945"/>
      <c r="AI89" s="946"/>
      <c r="AJ89" s="946"/>
      <c r="AK89" s="946"/>
      <c r="AL89" s="946"/>
      <c r="AM89" s="946"/>
      <c r="AN89" s="945"/>
      <c r="AO89" s="946"/>
      <c r="AP89" s="946"/>
      <c r="AQ89" s="946"/>
      <c r="AR89" s="946"/>
      <c r="AS89" s="946"/>
      <c r="AT89" s="945"/>
      <c r="AU89" s="946"/>
      <c r="AV89" s="946"/>
      <c r="AW89" s="946"/>
      <c r="AX89" s="946"/>
      <c r="AY89" s="209"/>
      <c r="AZ89" s="211"/>
      <c r="BA89" s="209"/>
      <c r="BB89" s="212"/>
    </row>
    <row r="90" spans="1:54" s="210" customFormat="1" ht="16.2">
      <c r="B90" s="661" t="s">
        <v>531</v>
      </c>
      <c r="C90" s="951"/>
      <c r="D90" s="952"/>
      <c r="E90" s="951"/>
      <c r="F90" s="951"/>
      <c r="G90" s="951"/>
      <c r="H90" s="951"/>
      <c r="I90" s="946"/>
      <c r="J90" s="945"/>
      <c r="K90" s="946"/>
      <c r="L90" s="946"/>
      <c r="M90" s="951"/>
      <c r="N90" s="951"/>
      <c r="O90" s="946"/>
      <c r="P90" s="945"/>
      <c r="Q90" s="946"/>
      <c r="R90" s="946"/>
      <c r="S90" s="951"/>
      <c r="T90" s="951"/>
      <c r="U90" s="946"/>
      <c r="V90" s="945"/>
      <c r="W90" s="946"/>
      <c r="X90" s="946"/>
      <c r="Y90" s="951"/>
      <c r="Z90" s="951"/>
      <c r="AA90" s="946"/>
      <c r="AB90" s="945"/>
      <c r="AC90" s="946"/>
      <c r="AD90" s="946"/>
      <c r="AE90" s="951"/>
      <c r="AF90" s="951"/>
      <c r="AG90" s="946"/>
      <c r="AH90" s="945"/>
      <c r="AI90" s="946"/>
      <c r="AJ90" s="946"/>
      <c r="AK90" s="951"/>
      <c r="AL90" s="951"/>
      <c r="AM90" s="946"/>
      <c r="AN90" s="945"/>
      <c r="AO90" s="946"/>
      <c r="AP90" s="946"/>
      <c r="AQ90" s="951"/>
      <c r="AR90" s="951"/>
      <c r="AS90" s="946"/>
      <c r="AT90" s="945"/>
      <c r="AU90" s="946"/>
      <c r="AV90" s="946"/>
      <c r="AW90" s="951"/>
      <c r="AX90" s="951"/>
      <c r="AY90" s="209"/>
      <c r="AZ90" s="211"/>
      <c r="BA90" s="209"/>
      <c r="BB90" s="212"/>
    </row>
    <row r="91" spans="1:54" s="210" customFormat="1" ht="16.2">
      <c r="B91" s="232" t="s">
        <v>532</v>
      </c>
      <c r="C91" s="946"/>
      <c r="D91" s="945"/>
      <c r="E91" s="946"/>
      <c r="F91" s="946"/>
      <c r="G91" s="946"/>
      <c r="H91" s="946"/>
      <c r="I91" s="946"/>
      <c r="J91" s="945"/>
      <c r="K91" s="946"/>
      <c r="L91" s="946"/>
      <c r="M91" s="946"/>
      <c r="N91" s="946"/>
      <c r="O91" s="946"/>
      <c r="P91" s="945"/>
      <c r="Q91" s="946"/>
      <c r="R91" s="946"/>
      <c r="S91" s="946"/>
      <c r="T91" s="946"/>
      <c r="U91" s="946"/>
      <c r="V91" s="945"/>
      <c r="W91" s="946"/>
      <c r="X91" s="946"/>
      <c r="Y91" s="946"/>
      <c r="Z91" s="946"/>
      <c r="AA91" s="946"/>
      <c r="AB91" s="945"/>
      <c r="AC91" s="946"/>
      <c r="AD91" s="946"/>
      <c r="AE91" s="946"/>
      <c r="AF91" s="946"/>
      <c r="AG91" s="946"/>
      <c r="AH91" s="945"/>
      <c r="AI91" s="946"/>
      <c r="AJ91" s="946"/>
      <c r="AK91" s="946"/>
      <c r="AL91" s="946"/>
      <c r="AM91" s="946"/>
      <c r="AN91" s="945"/>
      <c r="AO91" s="946"/>
      <c r="AP91" s="946"/>
      <c r="AQ91" s="946"/>
      <c r="AR91" s="946"/>
      <c r="AS91" s="946"/>
      <c r="AT91" s="945"/>
      <c r="AU91" s="946"/>
      <c r="AV91" s="946"/>
      <c r="AW91" s="946"/>
      <c r="AX91" s="946"/>
      <c r="AY91" s="209"/>
      <c r="AZ91" s="211"/>
      <c r="BA91" s="209"/>
      <c r="BB91" s="212"/>
    </row>
    <row r="92" spans="1:54" ht="16.2">
      <c r="B92" s="232" t="s">
        <v>533</v>
      </c>
      <c r="C92" s="946"/>
      <c r="D92" s="945"/>
      <c r="E92" s="946"/>
      <c r="F92" s="946"/>
      <c r="G92" s="946"/>
      <c r="H92" s="946"/>
      <c r="I92" s="946"/>
      <c r="J92" s="945"/>
      <c r="K92" s="946"/>
      <c r="L92" s="946"/>
      <c r="M92" s="946"/>
      <c r="N92" s="946"/>
      <c r="O92" s="946"/>
      <c r="P92" s="945"/>
      <c r="Q92" s="946"/>
      <c r="R92" s="946"/>
      <c r="S92" s="946"/>
      <c r="T92" s="946"/>
      <c r="U92" s="946"/>
      <c r="V92" s="945"/>
      <c r="W92" s="946"/>
      <c r="X92" s="946"/>
      <c r="Y92" s="946"/>
      <c r="Z92" s="946"/>
      <c r="AA92" s="946"/>
      <c r="AB92" s="945"/>
      <c r="AC92" s="946"/>
      <c r="AD92" s="946"/>
      <c r="AE92" s="946"/>
      <c r="AF92" s="946"/>
      <c r="AG92" s="946"/>
      <c r="AH92" s="945"/>
      <c r="AI92" s="946"/>
      <c r="AJ92" s="946"/>
      <c r="AK92" s="946"/>
      <c r="AL92" s="946"/>
      <c r="AM92" s="946"/>
      <c r="AN92" s="945"/>
      <c r="AO92" s="946"/>
      <c r="AP92" s="946"/>
      <c r="AQ92" s="946"/>
      <c r="AR92" s="946"/>
      <c r="AS92" s="946"/>
      <c r="AT92" s="945"/>
      <c r="AU92" s="946"/>
      <c r="AV92" s="946"/>
      <c r="AW92" s="946"/>
      <c r="AX92" s="946"/>
    </row>
    <row r="93" spans="1:54" s="210" customFormat="1" ht="16.2">
      <c r="B93" s="232" t="s">
        <v>534</v>
      </c>
      <c r="C93" s="946"/>
      <c r="D93" s="945"/>
      <c r="E93" s="946"/>
      <c r="F93" s="946"/>
      <c r="G93" s="946"/>
      <c r="H93" s="946"/>
      <c r="I93" s="946"/>
      <c r="J93" s="945"/>
      <c r="K93" s="946"/>
      <c r="L93" s="946"/>
      <c r="M93" s="946"/>
      <c r="N93" s="946"/>
      <c r="O93" s="946"/>
      <c r="P93" s="945"/>
      <c r="Q93" s="946"/>
      <c r="R93" s="946"/>
      <c r="S93" s="946"/>
      <c r="T93" s="946"/>
      <c r="U93" s="946"/>
      <c r="V93" s="945"/>
      <c r="W93" s="946"/>
      <c r="X93" s="946"/>
      <c r="Y93" s="946"/>
      <c r="Z93" s="946"/>
      <c r="AA93" s="946"/>
      <c r="AB93" s="945"/>
      <c r="AC93" s="946"/>
      <c r="AD93" s="946"/>
      <c r="AE93" s="946"/>
      <c r="AF93" s="946"/>
      <c r="AG93" s="946"/>
      <c r="AH93" s="945"/>
      <c r="AI93" s="946"/>
      <c r="AJ93" s="946"/>
      <c r="AK93" s="946"/>
      <c r="AL93" s="946"/>
      <c r="AM93" s="946"/>
      <c r="AN93" s="945"/>
      <c r="AO93" s="946"/>
      <c r="AP93" s="946"/>
      <c r="AQ93" s="946"/>
      <c r="AR93" s="946"/>
      <c r="AS93" s="946"/>
      <c r="AT93" s="945"/>
      <c r="AU93" s="946"/>
      <c r="AV93" s="946"/>
      <c r="AW93" s="946"/>
      <c r="AX93" s="946"/>
      <c r="AY93" s="209"/>
      <c r="AZ93" s="211"/>
      <c r="BA93" s="209"/>
      <c r="BB93" s="212"/>
    </row>
    <row r="94" spans="1:54" s="210" customFormat="1" ht="16.2">
      <c r="B94" s="661" t="s">
        <v>535</v>
      </c>
      <c r="C94" s="946"/>
      <c r="D94" s="945"/>
      <c r="E94" s="946"/>
      <c r="F94" s="946"/>
      <c r="G94" s="946"/>
      <c r="H94" s="946"/>
      <c r="I94" s="946"/>
      <c r="J94" s="945"/>
      <c r="K94" s="946"/>
      <c r="L94" s="946"/>
      <c r="M94" s="946"/>
      <c r="N94" s="946"/>
      <c r="O94" s="946"/>
      <c r="P94" s="945"/>
      <c r="Q94" s="946"/>
      <c r="R94" s="946"/>
      <c r="S94" s="946"/>
      <c r="T94" s="946"/>
      <c r="U94" s="946"/>
      <c r="V94" s="945"/>
      <c r="W94" s="946"/>
      <c r="X94" s="946"/>
      <c r="Y94" s="946"/>
      <c r="Z94" s="946"/>
      <c r="AA94" s="946"/>
      <c r="AB94" s="945"/>
      <c r="AC94" s="946"/>
      <c r="AD94" s="946"/>
      <c r="AE94" s="946"/>
      <c r="AF94" s="946"/>
      <c r="AG94" s="946"/>
      <c r="AH94" s="945"/>
      <c r="AI94" s="946"/>
      <c r="AJ94" s="946"/>
      <c r="AK94" s="946"/>
      <c r="AL94" s="946"/>
      <c r="AM94" s="946"/>
      <c r="AN94" s="945"/>
      <c r="AO94" s="946"/>
      <c r="AP94" s="946"/>
      <c r="AQ94" s="946"/>
      <c r="AR94" s="946"/>
      <c r="AS94" s="946"/>
      <c r="AT94" s="945"/>
      <c r="AU94" s="946"/>
      <c r="AV94" s="946"/>
      <c r="AW94" s="946"/>
      <c r="AX94" s="946"/>
      <c r="AY94" s="209"/>
      <c r="AZ94" s="211"/>
      <c r="BA94" s="209"/>
      <c r="BB94" s="212"/>
    </row>
    <row r="95" spans="1:54" s="210" customFormat="1" ht="16.2">
      <c r="B95" s="232" t="s">
        <v>536</v>
      </c>
      <c r="C95" s="946"/>
      <c r="D95" s="945"/>
      <c r="E95" s="946"/>
      <c r="F95" s="946"/>
      <c r="G95" s="946"/>
      <c r="H95" s="946"/>
      <c r="I95" s="946"/>
      <c r="J95" s="945"/>
      <c r="K95" s="946"/>
      <c r="L95" s="946"/>
      <c r="M95" s="946"/>
      <c r="N95" s="946"/>
      <c r="O95" s="946"/>
      <c r="P95" s="945"/>
      <c r="Q95" s="946"/>
      <c r="R95" s="946"/>
      <c r="S95" s="946"/>
      <c r="T95" s="946"/>
      <c r="U95" s="946"/>
      <c r="V95" s="945"/>
      <c r="W95" s="946"/>
      <c r="X95" s="946"/>
      <c r="Y95" s="946"/>
      <c r="Z95" s="946"/>
      <c r="AA95" s="946"/>
      <c r="AB95" s="945"/>
      <c r="AC95" s="946"/>
      <c r="AD95" s="946"/>
      <c r="AE95" s="946"/>
      <c r="AF95" s="946"/>
      <c r="AG95" s="946"/>
      <c r="AH95" s="945"/>
      <c r="AI95" s="946"/>
      <c r="AJ95" s="946"/>
      <c r="AK95" s="946"/>
      <c r="AL95" s="946"/>
      <c r="AM95" s="946"/>
      <c r="AN95" s="945"/>
      <c r="AO95" s="946"/>
      <c r="AP95" s="946"/>
      <c r="AQ95" s="946"/>
      <c r="AR95" s="946"/>
      <c r="AS95" s="946"/>
      <c r="AT95" s="945"/>
      <c r="AU95" s="946"/>
      <c r="AV95" s="946"/>
      <c r="AW95" s="946"/>
      <c r="AX95" s="946"/>
      <c r="AY95" s="209"/>
      <c r="AZ95" s="211"/>
      <c r="BA95" s="209"/>
      <c r="BB95" s="212"/>
    </row>
    <row r="96" spans="1:54" ht="15.6" customHeight="1">
      <c r="B96" s="232" t="s">
        <v>537</v>
      </c>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row>
    <row r="97" spans="2:54">
      <c r="C97" s="946"/>
      <c r="D97" s="945"/>
      <c r="E97" s="946"/>
      <c r="F97" s="946"/>
      <c r="G97" s="946"/>
      <c r="H97" s="946"/>
      <c r="I97" s="946"/>
      <c r="J97" s="945"/>
      <c r="K97" s="946"/>
      <c r="L97" s="946"/>
      <c r="M97" s="946"/>
      <c r="N97" s="946"/>
      <c r="O97" s="946"/>
      <c r="P97" s="945"/>
      <c r="Q97" s="946"/>
      <c r="R97" s="946"/>
      <c r="S97" s="946"/>
      <c r="T97" s="946"/>
      <c r="U97" s="946"/>
      <c r="V97" s="945"/>
      <c r="W97" s="946"/>
      <c r="X97" s="946"/>
      <c r="Y97" s="946"/>
      <c r="Z97" s="946"/>
      <c r="AA97" s="946"/>
      <c r="AB97" s="945"/>
      <c r="AC97" s="946"/>
      <c r="AD97" s="946"/>
      <c r="AE97" s="946"/>
      <c r="AF97" s="946"/>
      <c r="AG97" s="946"/>
      <c r="AH97" s="945"/>
      <c r="AI97" s="946"/>
      <c r="AJ97" s="946"/>
      <c r="AK97" s="946"/>
      <c r="AL97" s="946"/>
      <c r="AM97" s="946"/>
      <c r="AN97" s="945"/>
      <c r="AO97" s="946"/>
      <c r="AP97" s="946"/>
      <c r="AQ97" s="946"/>
      <c r="AR97" s="946"/>
      <c r="AS97" s="946"/>
      <c r="AT97" s="945"/>
      <c r="AU97" s="946"/>
      <c r="AV97" s="946"/>
      <c r="AW97" s="946"/>
      <c r="AX97" s="946"/>
    </row>
    <row r="98" spans="2:54" s="210" customFormat="1">
      <c r="B98" s="232"/>
      <c r="C98" s="946"/>
      <c r="D98" s="945"/>
      <c r="E98" s="946"/>
      <c r="F98" s="946"/>
      <c r="G98" s="946"/>
      <c r="H98" s="946"/>
      <c r="I98" s="946"/>
      <c r="J98" s="945"/>
      <c r="K98" s="946"/>
      <c r="L98" s="946"/>
      <c r="M98" s="946"/>
      <c r="N98" s="946"/>
      <c r="O98" s="946"/>
      <c r="P98" s="945"/>
      <c r="Q98" s="946"/>
      <c r="R98" s="946"/>
      <c r="S98" s="946"/>
      <c r="T98" s="946"/>
      <c r="U98" s="946"/>
      <c r="V98" s="945"/>
      <c r="W98" s="946"/>
      <c r="X98" s="946"/>
      <c r="Y98" s="946"/>
      <c r="Z98" s="946"/>
      <c r="AA98" s="946"/>
      <c r="AB98" s="945"/>
      <c r="AC98" s="946"/>
      <c r="AD98" s="946"/>
      <c r="AE98" s="946"/>
      <c r="AF98" s="946"/>
      <c r="AG98" s="946"/>
      <c r="AH98" s="945"/>
      <c r="AI98" s="946"/>
      <c r="AJ98" s="946"/>
      <c r="AK98" s="946"/>
      <c r="AL98" s="946"/>
      <c r="AM98" s="946"/>
      <c r="AN98" s="945"/>
      <c r="AO98" s="946"/>
      <c r="AP98" s="946"/>
      <c r="AQ98" s="946"/>
      <c r="AR98" s="946"/>
      <c r="AS98" s="946"/>
      <c r="AT98" s="945"/>
      <c r="AU98" s="946"/>
      <c r="AV98" s="946"/>
      <c r="AW98" s="946"/>
      <c r="AX98" s="946"/>
      <c r="AY98" s="209"/>
      <c r="AZ98" s="211"/>
      <c r="BA98" s="209"/>
      <c r="BB98" s="212"/>
    </row>
    <row r="104" spans="2:54">
      <c r="B104" s="233"/>
    </row>
  </sheetData>
  <mergeCells count="12">
    <mergeCell ref="AZ65:AZ67"/>
    <mergeCell ref="AZ18:AZ19"/>
    <mergeCell ref="AZ32:AZ33"/>
    <mergeCell ref="AZ46:AZ47"/>
    <mergeCell ref="D4:H4"/>
    <mergeCell ref="AT4:AX4"/>
    <mergeCell ref="AN4:AR4"/>
    <mergeCell ref="AH4:AL4"/>
    <mergeCell ref="AB4:AF4"/>
    <mergeCell ref="V4:Z4"/>
    <mergeCell ref="P4:T4"/>
    <mergeCell ref="J4:N4"/>
  </mergeCells>
  <phoneticPr fontId="207" type="noConversion"/>
  <pageMargins left="0.19125" right="0.7" top="0.75" bottom="0.75" header="0.3" footer="0.3"/>
  <pageSetup scale="3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sheetPr codeName="Sheet13">
    <pageSetUpPr fitToPage="1"/>
  </sheetPr>
  <dimension ref="A1:AB53"/>
  <sheetViews>
    <sheetView zoomScale="85" zoomScaleNormal="85" workbookViewId="0">
      <pane xSplit="4" ySplit="7" topLeftCell="E38" activePane="bottomRight" state="frozen"/>
      <selection pane="topRight" activeCell="B1" sqref="B1"/>
      <selection pane="bottomLeft" activeCell="B1" sqref="B1"/>
      <selection pane="bottomRight" activeCell="C38" sqref="C38:D38"/>
    </sheetView>
  </sheetViews>
  <sheetFormatPr defaultColWidth="8.8984375" defaultRowHeight="15.6"/>
  <cols>
    <col min="1" max="1" width="12.09765625" bestFit="1" customWidth="1"/>
    <col min="2" max="2" width="23" customWidth="1"/>
    <col min="3" max="3" width="8.09765625" customWidth="1"/>
    <col min="4" max="4" width="51.09765625" customWidth="1"/>
    <col min="5" max="6" width="20.09765625" customWidth="1"/>
    <col min="7" max="7" width="14.59765625" customWidth="1"/>
    <col min="8" max="8" width="10.09765625" customWidth="1"/>
    <col min="9" max="9" width="9.59765625" customWidth="1"/>
    <col min="11" max="12" width="20.09765625" customWidth="1"/>
    <col min="13" max="13" width="14.59765625" customWidth="1"/>
    <col min="14" max="14" width="10.09765625" customWidth="1"/>
    <col min="15" max="15" width="9.59765625" customWidth="1"/>
    <col min="17" max="18" width="20.09765625" customWidth="1"/>
    <col min="19" max="19" width="14.59765625" customWidth="1"/>
    <col min="20" max="20" width="10.09765625" customWidth="1"/>
    <col min="21" max="21" width="9.59765625" customWidth="1"/>
    <col min="23" max="24" width="20.09765625" customWidth="1"/>
    <col min="25" max="25" width="14.59765625" customWidth="1"/>
    <col min="26" max="26" width="10.09765625" customWidth="1"/>
    <col min="27" max="27" width="9.59765625" customWidth="1"/>
  </cols>
  <sheetData>
    <row r="1" spans="1:28">
      <c r="A1" s="29" t="s">
        <v>96</v>
      </c>
      <c r="B1" s="476" t="str">
        <f>PA_NAME</f>
        <v>San Diego Gas &amp; Electric Co</v>
      </c>
      <c r="C1" s="477"/>
      <c r="E1" s="563"/>
    </row>
    <row r="2" spans="1:28">
      <c r="A2" s="29" t="s">
        <v>97</v>
      </c>
      <c r="B2" s="476" t="s">
        <v>276</v>
      </c>
      <c r="C2" s="478"/>
      <c r="D2" s="140"/>
      <c r="E2" s="140"/>
      <c r="F2" s="140"/>
      <c r="K2" s="140"/>
      <c r="L2" s="140"/>
      <c r="Q2" s="140"/>
      <c r="R2" s="140"/>
      <c r="W2" s="140"/>
      <c r="X2" s="140"/>
    </row>
    <row r="3" spans="1:28" ht="16.8">
      <c r="A3" s="690" t="s">
        <v>538</v>
      </c>
      <c r="B3" s="141"/>
      <c r="C3" s="140"/>
      <c r="D3" s="140"/>
      <c r="E3" s="140"/>
      <c r="F3" s="142"/>
      <c r="K3" s="140"/>
      <c r="L3" s="142"/>
      <c r="Q3" s="140"/>
      <c r="R3" s="142"/>
      <c r="W3" s="140"/>
      <c r="X3" s="142"/>
    </row>
    <row r="4" spans="1:28" ht="16.2" thickBot="1">
      <c r="B4" s="140"/>
      <c r="C4" s="140"/>
      <c r="D4" s="143"/>
      <c r="E4" s="143"/>
      <c r="F4" s="143"/>
      <c r="K4" s="143"/>
      <c r="L4" s="143"/>
      <c r="Q4" s="143"/>
      <c r="R4" s="143"/>
      <c r="W4" s="143"/>
      <c r="X4" s="143"/>
    </row>
    <row r="5" spans="1:28" ht="18" thickBot="1">
      <c r="B5" s="255"/>
      <c r="C5" s="256"/>
      <c r="D5" s="256"/>
      <c r="E5" s="256" t="s">
        <v>539</v>
      </c>
      <c r="F5" s="256"/>
      <c r="G5" s="256"/>
      <c r="H5" s="256"/>
      <c r="I5" s="256"/>
      <c r="J5" s="257"/>
      <c r="K5" s="256" t="s">
        <v>540</v>
      </c>
      <c r="L5" s="256"/>
      <c r="M5" s="256"/>
      <c r="N5" s="256"/>
      <c r="O5" s="256"/>
      <c r="P5" s="257"/>
      <c r="Q5" s="256" t="s">
        <v>541</v>
      </c>
      <c r="R5" s="256"/>
      <c r="S5" s="256"/>
      <c r="T5" s="256"/>
      <c r="U5" s="256"/>
      <c r="V5" s="257"/>
      <c r="W5" s="256" t="s">
        <v>542</v>
      </c>
      <c r="X5" s="256"/>
      <c r="Y5" s="256"/>
      <c r="Z5" s="256"/>
      <c r="AA5" s="256"/>
      <c r="AB5" s="257"/>
    </row>
    <row r="6" spans="1:28" ht="16.2" thickBot="1">
      <c r="B6" s="185"/>
      <c r="C6" s="186"/>
      <c r="D6" s="186"/>
      <c r="E6" s="1176" t="s">
        <v>543</v>
      </c>
      <c r="F6" s="1177"/>
      <c r="G6" s="1178"/>
      <c r="H6" s="1176" t="s">
        <v>544</v>
      </c>
      <c r="I6" s="1177"/>
      <c r="J6" s="1178"/>
      <c r="K6" s="1176" t="s">
        <v>543</v>
      </c>
      <c r="L6" s="1177"/>
      <c r="M6" s="1178"/>
      <c r="N6" s="1176" t="s">
        <v>544</v>
      </c>
      <c r="O6" s="1177"/>
      <c r="P6" s="1178"/>
      <c r="Q6" s="1176" t="s">
        <v>543</v>
      </c>
      <c r="R6" s="1177"/>
      <c r="S6" s="1178"/>
      <c r="T6" s="1176" t="s">
        <v>544</v>
      </c>
      <c r="U6" s="1177"/>
      <c r="V6" s="1178"/>
      <c r="W6" s="1176" t="s">
        <v>543</v>
      </c>
      <c r="X6" s="1177"/>
      <c r="Y6" s="1178"/>
      <c r="Z6" s="1176" t="s">
        <v>544</v>
      </c>
      <c r="AA6" s="1177"/>
      <c r="AB6" s="1178"/>
    </row>
    <row r="7" spans="1:28" s="188" customFormat="1" ht="87.75" customHeight="1" thickBot="1">
      <c r="B7" s="694" t="s">
        <v>468</v>
      </c>
      <c r="C7" s="189" t="s">
        <v>545</v>
      </c>
      <c r="D7" s="187"/>
      <c r="E7" s="190" t="s">
        <v>546</v>
      </c>
      <c r="F7" s="190" t="s">
        <v>547</v>
      </c>
      <c r="G7" s="190" t="s">
        <v>548</v>
      </c>
      <c r="H7" s="191" t="s">
        <v>549</v>
      </c>
      <c r="I7" s="192" t="s">
        <v>550</v>
      </c>
      <c r="J7" s="192" t="s">
        <v>551</v>
      </c>
      <c r="K7" s="190" t="s">
        <v>546</v>
      </c>
      <c r="L7" s="190" t="s">
        <v>552</v>
      </c>
      <c r="M7" s="190" t="s">
        <v>548</v>
      </c>
      <c r="N7" s="191" t="s">
        <v>549</v>
      </c>
      <c r="O7" s="192" t="s">
        <v>550</v>
      </c>
      <c r="P7" s="192" t="s">
        <v>551</v>
      </c>
      <c r="Q7" s="190" t="s">
        <v>546</v>
      </c>
      <c r="R7" s="190" t="s">
        <v>552</v>
      </c>
      <c r="S7" s="190" t="s">
        <v>548</v>
      </c>
      <c r="T7" s="191" t="s">
        <v>549</v>
      </c>
      <c r="U7" s="192" t="s">
        <v>550</v>
      </c>
      <c r="V7" s="192" t="s">
        <v>551</v>
      </c>
      <c r="W7" s="190" t="s">
        <v>546</v>
      </c>
      <c r="X7" s="190" t="s">
        <v>552</v>
      </c>
      <c r="Y7" s="190" t="s">
        <v>548</v>
      </c>
      <c r="Z7" s="191" t="s">
        <v>549</v>
      </c>
      <c r="AA7" s="192" t="s">
        <v>550</v>
      </c>
      <c r="AB7" s="192" t="s">
        <v>551</v>
      </c>
    </row>
    <row r="8" spans="1:28" ht="17.399999999999999">
      <c r="B8" s="144"/>
      <c r="C8" s="140"/>
      <c r="D8" s="145"/>
      <c r="E8" s="146"/>
      <c r="F8" s="953"/>
      <c r="G8" s="724"/>
      <c r="H8" s="954"/>
      <c r="I8" s="953"/>
      <c r="J8" s="724"/>
      <c r="K8" s="146"/>
      <c r="L8" s="953"/>
      <c r="M8" s="724"/>
      <c r="N8" s="954"/>
      <c r="O8" s="953"/>
      <c r="P8" s="724"/>
      <c r="Q8" s="146"/>
      <c r="R8" s="953"/>
      <c r="S8" s="724"/>
      <c r="T8" s="954"/>
      <c r="U8" s="953"/>
      <c r="V8" s="724"/>
      <c r="W8" s="146"/>
      <c r="X8" s="953"/>
      <c r="Y8" s="724"/>
      <c r="Z8" s="954"/>
      <c r="AA8" s="953"/>
      <c r="AB8" s="724"/>
    </row>
    <row r="9" spans="1:28">
      <c r="B9" s="144"/>
      <c r="C9" s="140"/>
      <c r="D9" s="147"/>
      <c r="E9" s="148"/>
      <c r="F9" s="334"/>
      <c r="G9" s="335"/>
      <c r="H9" s="149"/>
      <c r="I9" s="150"/>
      <c r="J9" s="151"/>
      <c r="K9" s="148"/>
      <c r="L9" s="334"/>
      <c r="M9" s="335"/>
      <c r="N9" s="149"/>
      <c r="O9" s="150"/>
      <c r="P9" s="151"/>
      <c r="Q9" s="148"/>
      <c r="R9" s="334"/>
      <c r="S9" s="335"/>
      <c r="T9" s="149"/>
      <c r="U9" s="150"/>
      <c r="V9" s="151"/>
      <c r="W9" s="148"/>
      <c r="X9" s="334"/>
      <c r="Y9" s="335"/>
      <c r="Z9" s="149"/>
      <c r="AA9" s="150"/>
      <c r="AB9" s="151"/>
    </row>
    <row r="10" spans="1:28">
      <c r="B10" s="144">
        <v>1</v>
      </c>
      <c r="C10" s="152" t="s">
        <v>553</v>
      </c>
      <c r="D10" s="147"/>
      <c r="E10" s="153"/>
      <c r="F10" s="336"/>
      <c r="G10" s="337"/>
      <c r="H10" s="149"/>
      <c r="I10" s="154"/>
      <c r="J10" s="155"/>
      <c r="K10" s="153"/>
      <c r="L10" s="336"/>
      <c r="M10" s="337"/>
      <c r="N10" s="149"/>
      <c r="O10" s="154"/>
      <c r="P10" s="155"/>
      <c r="Q10" s="153"/>
      <c r="R10" s="336"/>
      <c r="S10" s="337"/>
      <c r="T10" s="149"/>
      <c r="U10" s="154"/>
      <c r="V10" s="155"/>
      <c r="W10" s="153"/>
      <c r="X10" s="336"/>
      <c r="Y10" s="337"/>
      <c r="Z10" s="149"/>
      <c r="AA10" s="154"/>
      <c r="AB10" s="155"/>
    </row>
    <row r="11" spans="1:28">
      <c r="B11" s="144"/>
      <c r="C11" s="152"/>
      <c r="D11" s="156"/>
      <c r="E11" s="157"/>
      <c r="F11" s="310"/>
      <c r="G11" s="338"/>
      <c r="H11" s="149"/>
      <c r="I11" s="158"/>
      <c r="J11" s="159"/>
      <c r="K11" s="157"/>
      <c r="L11" s="310"/>
      <c r="M11" s="338"/>
      <c r="N11" s="149"/>
      <c r="O11" s="158"/>
      <c r="P11" s="159"/>
      <c r="Q11" s="157"/>
      <c r="R11" s="310"/>
      <c r="S11" s="338"/>
      <c r="T11" s="149"/>
      <c r="U11" s="158"/>
      <c r="V11" s="159"/>
      <c r="W11" s="157"/>
      <c r="X11" s="310"/>
      <c r="Y11" s="338"/>
      <c r="Z11" s="149"/>
      <c r="AA11" s="158"/>
      <c r="AB11" s="159"/>
    </row>
    <row r="12" spans="1:28" s="163" customFormat="1" ht="17.399999999999999">
      <c r="B12" s="160">
        <v>2</v>
      </c>
      <c r="C12" s="161"/>
      <c r="D12" s="162" t="s">
        <v>554</v>
      </c>
      <c r="E12" s="304">
        <f>SUMIFS('4.1 Program Budget - 2024-2027'!$O$6:$O$130,'4.1 Program Budget - 2024-2027'!$E$6:$E$130,"No",'4.1 Program Budget - 2024-2027'!$F$6:$F$130,README!$K$8)-E13</f>
        <v>80</v>
      </c>
      <c r="F12" s="339"/>
      <c r="G12" s="340">
        <f>E12</f>
        <v>80</v>
      </c>
      <c r="H12" s="317">
        <f>+G12/$G$36</f>
        <v>8.9907844459429093E-3</v>
      </c>
      <c r="I12" s="318">
        <v>0.1</v>
      </c>
      <c r="J12" s="319"/>
      <c r="K12" s="304">
        <f>SUMIFS('4.1 Program Budget - 2024-2027'!$AG$6:$AG$130,'4.1 Program Budget - 2024-2027'!$E$6:$E$130,"No",'4.1 Program Budget - 2024-2027'!$F$6:$F$130,README!$K$8)-K13</f>
        <v>80</v>
      </c>
      <c r="L12" s="339"/>
      <c r="M12" s="340">
        <f>K12</f>
        <v>80</v>
      </c>
      <c r="N12" s="317">
        <f>+M12/$G$36</f>
        <v>8.9907844459429093E-3</v>
      </c>
      <c r="O12" s="318">
        <v>0.1</v>
      </c>
      <c r="P12" s="319"/>
      <c r="Q12" s="304">
        <f>SUMIFS('4.1 Program Budget - 2024-2027'!$AY$6:$AY$130,'4.1 Program Budget - 2024-2027'!$E$6:$E$130,"No",'4.1 Program Budget - 2024-2027'!$F$6:$F$130,README!$K$8)-Q13</f>
        <v>80</v>
      </c>
      <c r="R12" s="339"/>
      <c r="S12" s="340">
        <f>Q12</f>
        <v>80</v>
      </c>
      <c r="T12" s="317">
        <f>+S12/$G$36</f>
        <v>8.9907844459429093E-3</v>
      </c>
      <c r="U12" s="318">
        <v>0.1</v>
      </c>
      <c r="V12" s="319"/>
      <c r="W12" s="304">
        <f>SUMIFS('4.1 Program Budget - 2024-2027'!$BQ$6:$BQ$130,'4.1 Program Budget - 2024-2027'!$E$6:$E$130,"No",'4.1 Program Budget - 2024-2027'!$F$6:$F$130,README!$K$8)-W13</f>
        <v>680</v>
      </c>
      <c r="X12" s="339"/>
      <c r="Y12" s="340">
        <f>W12</f>
        <v>680</v>
      </c>
      <c r="Z12" s="317">
        <f>+Y12/$G$36</f>
        <v>7.6421667790514722E-2</v>
      </c>
      <c r="AA12" s="318">
        <v>0.1</v>
      </c>
      <c r="AB12" s="319"/>
    </row>
    <row r="13" spans="1:28" ht="18">
      <c r="B13" s="144">
        <v>3</v>
      </c>
      <c r="C13" s="156"/>
      <c r="D13" s="164" t="s">
        <v>555</v>
      </c>
      <c r="E13" s="538">
        <v>20</v>
      </c>
      <c r="F13" s="341">
        <f>SUMIFS('4.1 Program Budget - 2024-2027'!$O$6:$O$130,'4.1 Program Budget - 2024-2027'!$E$6:$E$130,"No",'4.1 Program Budget - 2024-2027'!$F$6:$F$130,"&lt;&gt;"&amp;README!$K$8)</f>
        <v>450</v>
      </c>
      <c r="G13" s="342">
        <f>SUM(E13:F13)</f>
        <v>470</v>
      </c>
      <c r="H13" s="317">
        <f>+G13/$G$36</f>
        <v>5.282085861991459E-2</v>
      </c>
      <c r="I13" s="318"/>
      <c r="J13" s="319">
        <v>0.1</v>
      </c>
      <c r="K13" s="538">
        <v>20</v>
      </c>
      <c r="L13" s="341">
        <f>SUMIFS('4.1 Program Budget - 2024-2027'!$AG$6:$AG$130,'4.1 Program Budget - 2024-2027'!$E$6:$E$130,"No",'4.1 Program Budget - 2024-2027'!$F$6:$F$130,"&lt;&gt;"&amp;README!$K$8)</f>
        <v>450</v>
      </c>
      <c r="M13" s="342">
        <f>SUM(K13:L13)</f>
        <v>470</v>
      </c>
      <c r="N13" s="317">
        <f>+M13/$G$36</f>
        <v>5.282085861991459E-2</v>
      </c>
      <c r="O13" s="318"/>
      <c r="P13" s="319">
        <v>0.1</v>
      </c>
      <c r="Q13" s="538">
        <v>20</v>
      </c>
      <c r="R13" s="341">
        <f>SUMIFS('4.1 Program Budget - 2024-2027'!$AY$6:$AY$130,'4.1 Program Budget - 2024-2027'!$E$6:$E$130,"No",'4.1 Program Budget - 2024-2027'!$F$6:$F$130,"&lt;&gt;"&amp;README!$K$8)</f>
        <v>1450</v>
      </c>
      <c r="S13" s="342">
        <f>SUM(Q13:R13)</f>
        <v>1470</v>
      </c>
      <c r="T13" s="317">
        <f>+S13/$G$36</f>
        <v>0.16520566419420094</v>
      </c>
      <c r="U13" s="318"/>
      <c r="V13" s="319">
        <v>0.1</v>
      </c>
      <c r="W13" s="538">
        <v>20</v>
      </c>
      <c r="X13" s="341">
        <f>SUMIFS('4.1 Program Budget - 2024-2027'!$BQ$6:$BQ$130,'4.1 Program Budget - 2024-2027'!$E$6:$E$130,"No",'4.1 Program Budget - 2024-2027'!$F$6:$F$130,"&lt;&gt;"&amp;README!$K$8)</f>
        <v>450</v>
      </c>
      <c r="Y13" s="342">
        <f>SUM(W13:X13)</f>
        <v>470</v>
      </c>
      <c r="Z13" s="317">
        <f>+Y13/$G$36</f>
        <v>5.282085861991459E-2</v>
      </c>
      <c r="AA13" s="318"/>
      <c r="AB13" s="319">
        <v>0.1</v>
      </c>
    </row>
    <row r="14" spans="1:28" ht="18">
      <c r="B14" s="144">
        <v>4</v>
      </c>
      <c r="C14" s="156"/>
      <c r="D14" s="164" t="s">
        <v>556</v>
      </c>
      <c r="E14" s="304">
        <f>SUMIFS('4.1 Program Budget - 2024-2027'!$O$6:$O$130,'4.1 Program Budget - 2024-2027'!$E$6:$E$130,"Yes",'4.1 Program Budget - 2024-2027'!$F$6:$F$130,README!$K$8)</f>
        <v>909</v>
      </c>
      <c r="F14" s="341">
        <f>SUMIFS('4.1 Program Budget - 2024-2027'!$O$6:$O$130,'4.1 Program Budget - 2024-2027'!$E$6:$E$130,"Yes",'4.1 Program Budget - 2024-2027'!$F$6:$F$130,"&lt;&gt;"&amp;README!$K$8)</f>
        <v>807</v>
      </c>
      <c r="G14" s="342">
        <f>SUM(E14:F14)</f>
        <v>1716</v>
      </c>
      <c r="H14" s="320"/>
      <c r="I14" s="321"/>
      <c r="J14" s="322"/>
      <c r="K14" s="304">
        <f>SUMIFS('4.1 Program Budget - 2024-2027'!$AG$6:$AG$130,'4.1 Program Budget - 2024-2027'!$E$6:$E$130,"Yes",'4.1 Program Budget - 2024-2027'!$F$6:$F$130,README!$K$8)</f>
        <v>0</v>
      </c>
      <c r="L14" s="341">
        <f>SUMIFS('4.1 Program Budget - 2024-2027'!$AG$6:$AG$130,'4.1 Program Budget - 2024-2027'!$E$6:$E$130,"Yes",'4.1 Program Budget - 2024-2027'!$F$6:$F$130,"&lt;&gt;"&amp;README!$K$8)</f>
        <v>100</v>
      </c>
      <c r="M14" s="342">
        <f>SUM(K14:L14)</f>
        <v>100</v>
      </c>
      <c r="N14" s="320"/>
      <c r="O14" s="321"/>
      <c r="P14" s="322"/>
      <c r="Q14" s="304">
        <f>SUMIFS('4.1 Program Budget - 2024-2027'!$AY$6:$AY$130,'4.1 Program Budget - 2024-2027'!$E$6:$E$130,"Yes",'4.1 Program Budget - 2024-2027'!$F$6:$F$130,README!$K$8)</f>
        <v>0</v>
      </c>
      <c r="R14" s="341">
        <f>SUMIFS('4.1 Program Budget - 2024-2027'!$AY$6:$AY$130,'4.1 Program Budget - 2024-2027'!$E$6:$E$130,"Yes",'4.1 Program Budget - 2024-2027'!$F$6:$F$130,"&lt;&gt;"&amp;README!$K$8)</f>
        <v>100</v>
      </c>
      <c r="S14" s="342">
        <f>SUM(Q14:R14)</f>
        <v>100</v>
      </c>
      <c r="T14" s="320"/>
      <c r="U14" s="321"/>
      <c r="V14" s="322"/>
      <c r="W14" s="304">
        <f>SUMIFS('4.1 Program Budget - 2024-2027'!$BQ$6:$BQ$130,'4.1 Program Budget - 2024-2027'!$E$6:$E$130,"Yes",'4.1 Program Budget - 2024-2027'!$F$6:$F$130,README!$K$8)</f>
        <v>0</v>
      </c>
      <c r="X14" s="341">
        <f>SUMIFS('4.1 Program Budget - 2024-2027'!$BQ$6:$BQ$130,'4.1 Program Budget - 2024-2027'!$E$6:$E$130,"Yes",'4.1 Program Budget - 2024-2027'!$F$6:$F$130,"&lt;&gt;"&amp;README!$K$8)</f>
        <v>700</v>
      </c>
      <c r="Y14" s="342">
        <f>SUM(W14:X14)</f>
        <v>700</v>
      </c>
      <c r="Z14" s="320"/>
      <c r="AA14" s="321"/>
      <c r="AB14" s="322"/>
    </row>
    <row r="15" spans="1:28">
      <c r="B15" s="144"/>
      <c r="C15" s="164"/>
      <c r="D15" s="140"/>
      <c r="E15" s="157"/>
      <c r="F15" s="343"/>
      <c r="G15" s="344"/>
      <c r="H15" s="166"/>
      <c r="I15" s="167"/>
      <c r="J15" s="168"/>
      <c r="K15" s="157"/>
      <c r="L15" s="343"/>
      <c r="M15" s="344"/>
      <c r="N15" s="166"/>
      <c r="O15" s="167"/>
      <c r="P15" s="168"/>
      <c r="Q15" s="157"/>
      <c r="R15" s="343"/>
      <c r="S15" s="344"/>
      <c r="T15" s="166"/>
      <c r="U15" s="167"/>
      <c r="V15" s="168"/>
      <c r="W15" s="157"/>
      <c r="X15" s="343"/>
      <c r="Y15" s="344"/>
      <c r="Z15" s="166"/>
      <c r="AA15" s="167"/>
      <c r="AB15" s="168"/>
    </row>
    <row r="16" spans="1:28" ht="18">
      <c r="B16" s="144">
        <v>5</v>
      </c>
      <c r="C16" s="152" t="s">
        <v>557</v>
      </c>
      <c r="D16" s="156"/>
      <c r="E16" s="157"/>
      <c r="F16" s="310"/>
      <c r="G16" s="337"/>
      <c r="H16" s="149"/>
      <c r="I16" s="158"/>
      <c r="J16" s="159"/>
      <c r="K16" s="157"/>
      <c r="L16" s="310"/>
      <c r="M16" s="337"/>
      <c r="N16" s="149"/>
      <c r="O16" s="158"/>
      <c r="P16" s="159"/>
      <c r="Q16" s="157"/>
      <c r="R16" s="310"/>
      <c r="S16" s="337"/>
      <c r="T16" s="149"/>
      <c r="U16" s="158"/>
      <c r="V16" s="159"/>
      <c r="W16" s="157"/>
      <c r="X16" s="310"/>
      <c r="Y16" s="337"/>
      <c r="Z16" s="149"/>
      <c r="AA16" s="158"/>
      <c r="AB16" s="159"/>
    </row>
    <row r="17" spans="2:28">
      <c r="B17" s="144"/>
      <c r="C17" s="152"/>
      <c r="D17" s="156"/>
      <c r="E17" s="157"/>
      <c r="F17" s="310"/>
      <c r="G17" s="338"/>
      <c r="H17" s="149"/>
      <c r="I17" s="158"/>
      <c r="J17" s="159"/>
      <c r="K17" s="157"/>
      <c r="L17" s="310"/>
      <c r="M17" s="338"/>
      <c r="N17" s="149"/>
      <c r="O17" s="158"/>
      <c r="P17" s="159"/>
      <c r="Q17" s="157"/>
      <c r="R17" s="310"/>
      <c r="S17" s="338"/>
      <c r="T17" s="149"/>
      <c r="U17" s="158"/>
      <c r="V17" s="159"/>
      <c r="W17" s="157"/>
      <c r="X17" s="310"/>
      <c r="Y17" s="338"/>
      <c r="Z17" s="149"/>
      <c r="AA17" s="158"/>
      <c r="AB17" s="159"/>
    </row>
    <row r="18" spans="2:28">
      <c r="B18" s="144">
        <v>6</v>
      </c>
      <c r="C18" s="152"/>
      <c r="D18" s="164" t="s">
        <v>558</v>
      </c>
      <c r="E18" s="304">
        <f>SUMIF('4.1 Program Budget - 2024-2027'!$F$7:$F$130,README!$K$8,'4.1 Program Budget - 2024-2027'!$P$7:$P$130)</f>
        <v>117</v>
      </c>
      <c r="F18" s="341">
        <f>'4.1 Program Budget - 2024-2027'!P130-E18</f>
        <v>266</v>
      </c>
      <c r="G18" s="342">
        <f>SUM(E18:F18)</f>
        <v>383</v>
      </c>
      <c r="H18" s="317">
        <f>+G18/$G$36</f>
        <v>4.3043380534951672E-2</v>
      </c>
      <c r="I18" s="318"/>
      <c r="J18" s="319">
        <v>0.06</v>
      </c>
      <c r="K18" s="304">
        <f>SUMIF('4.1 Program Budget - 2024-2027'!$F$7:$F$130,README!$K$8,'4.1 Program Budget - 2024-2027'!$AH$7:$AH$130)</f>
        <v>51</v>
      </c>
      <c r="L18" s="341">
        <f>'4.1 Program Budget - 2024-2027'!AH130-K18</f>
        <v>204</v>
      </c>
      <c r="M18" s="342">
        <f>SUM(K18:L18)</f>
        <v>255</v>
      </c>
      <c r="N18" s="317">
        <f>+M18/$G$36</f>
        <v>2.8658125421443022E-2</v>
      </c>
      <c r="O18" s="318"/>
      <c r="P18" s="319">
        <v>0.06</v>
      </c>
      <c r="Q18" s="304">
        <f>SUMIF('4.1 Program Budget - 2024-2027'!$F$7:$F$130,README!$K$8,'4.1 Program Budget - 2024-2027'!$AZ$7:$AZ$130)</f>
        <v>51</v>
      </c>
      <c r="R18" s="341">
        <f>'4.1 Program Budget - 2024-2027'!AZ130-Q18</f>
        <v>204</v>
      </c>
      <c r="S18" s="342">
        <f>SUM(Q18:R18)</f>
        <v>255</v>
      </c>
      <c r="T18" s="317">
        <f>+S18/$G$36</f>
        <v>2.8658125421443022E-2</v>
      </c>
      <c r="U18" s="318"/>
      <c r="V18" s="319">
        <v>0.06</v>
      </c>
      <c r="W18" s="304">
        <f>SUMIF('4.1 Program Budget - 2024-2027'!$F$7:$F$130,README!$K$8,'4.1 Program Budget - 2024-2027'!$BR$7:$BR$130)</f>
        <v>51</v>
      </c>
      <c r="X18" s="341">
        <f>'4.1 Program Budget - 2024-2027'!BR130-W18</f>
        <v>204</v>
      </c>
      <c r="Y18" s="342">
        <f>SUM(W18:X18)</f>
        <v>255</v>
      </c>
      <c r="Z18" s="317">
        <f>+Y18/$G$36</f>
        <v>2.8658125421443022E-2</v>
      </c>
      <c r="AA18" s="318"/>
      <c r="AB18" s="319">
        <v>0.06</v>
      </c>
    </row>
    <row r="19" spans="2:28" ht="18">
      <c r="B19" s="144">
        <v>7</v>
      </c>
      <c r="C19" s="169"/>
      <c r="D19" s="164" t="s">
        <v>559</v>
      </c>
      <c r="E19" s="304">
        <f>'4.1 Program Budget - 2024-2027'!$S$154</f>
        <v>0</v>
      </c>
      <c r="F19" s="558"/>
      <c r="G19" s="342">
        <f>E19</f>
        <v>0</v>
      </c>
      <c r="H19" s="320"/>
      <c r="I19" s="323"/>
      <c r="J19" s="324"/>
      <c r="K19" s="304">
        <f>'4.1 Program Budget - 2024-2027'!$AK$154</f>
        <v>0</v>
      </c>
      <c r="L19" s="558"/>
      <c r="M19" s="342">
        <f>K19</f>
        <v>0</v>
      </c>
      <c r="N19" s="320"/>
      <c r="O19" s="323"/>
      <c r="P19" s="324"/>
      <c r="Q19" s="304">
        <f>'4.1 Program Budget - 2024-2027'!$BC$154</f>
        <v>0</v>
      </c>
      <c r="R19" s="558"/>
      <c r="S19" s="342">
        <f>Q19</f>
        <v>0</v>
      </c>
      <c r="T19" s="320"/>
      <c r="U19" s="323"/>
      <c r="V19" s="324"/>
      <c r="W19" s="304">
        <f>'4.1 Program Budget - 2024-2027'!$BU$154</f>
        <v>0</v>
      </c>
      <c r="X19" s="558"/>
      <c r="Y19" s="342">
        <f>W19</f>
        <v>0</v>
      </c>
      <c r="Z19" s="320"/>
      <c r="AA19" s="323"/>
      <c r="AB19" s="324"/>
    </row>
    <row r="20" spans="2:28">
      <c r="B20" s="144"/>
      <c r="C20" s="164"/>
      <c r="D20" s="140"/>
      <c r="E20" s="157"/>
      <c r="F20" s="343"/>
      <c r="G20" s="344"/>
      <c r="H20" s="166"/>
      <c r="I20" s="167"/>
      <c r="J20" s="168"/>
      <c r="K20" s="157"/>
      <c r="L20" s="343"/>
      <c r="M20" s="344"/>
      <c r="N20" s="166"/>
      <c r="O20" s="167"/>
      <c r="P20" s="168"/>
      <c r="Q20" s="157"/>
      <c r="R20" s="343"/>
      <c r="S20" s="344"/>
      <c r="T20" s="166"/>
      <c r="U20" s="167"/>
      <c r="V20" s="168"/>
      <c r="W20" s="157"/>
      <c r="X20" s="343"/>
      <c r="Y20" s="344"/>
      <c r="Z20" s="166"/>
      <c r="AA20" s="167"/>
      <c r="AB20" s="168"/>
    </row>
    <row r="21" spans="2:28">
      <c r="B21" s="144">
        <v>8</v>
      </c>
      <c r="C21" s="152" t="s">
        <v>560</v>
      </c>
      <c r="D21" s="156"/>
      <c r="E21" s="157"/>
      <c r="F21" s="310"/>
      <c r="G21" s="338"/>
      <c r="H21" s="149"/>
      <c r="I21" s="158"/>
      <c r="J21" s="159"/>
      <c r="K21" s="157"/>
      <c r="L21" s="310"/>
      <c r="M21" s="338"/>
      <c r="N21" s="149"/>
      <c r="O21" s="158"/>
      <c r="P21" s="159"/>
      <c r="Q21" s="157"/>
      <c r="R21" s="310"/>
      <c r="S21" s="338"/>
      <c r="T21" s="149"/>
      <c r="U21" s="158"/>
      <c r="V21" s="159"/>
      <c r="W21" s="157"/>
      <c r="X21" s="310"/>
      <c r="Y21" s="338"/>
      <c r="Z21" s="149"/>
      <c r="AA21" s="158"/>
      <c r="AB21" s="159"/>
    </row>
    <row r="22" spans="2:28">
      <c r="B22" s="144"/>
      <c r="C22" s="152"/>
      <c r="D22" s="156"/>
      <c r="E22" s="157"/>
      <c r="F22" s="310"/>
      <c r="G22" s="338"/>
      <c r="H22" s="149"/>
      <c r="I22" s="158"/>
      <c r="J22" s="159"/>
      <c r="K22" s="157"/>
      <c r="L22" s="310"/>
      <c r="M22" s="338"/>
      <c r="N22" s="149"/>
      <c r="O22" s="158"/>
      <c r="P22" s="159"/>
      <c r="Q22" s="157"/>
      <c r="R22" s="310"/>
      <c r="S22" s="338"/>
      <c r="T22" s="149"/>
      <c r="U22" s="158"/>
      <c r="V22" s="159"/>
      <c r="W22" s="157"/>
      <c r="X22" s="310"/>
      <c r="Y22" s="338"/>
      <c r="Z22" s="149"/>
      <c r="AA22" s="158"/>
      <c r="AB22" s="159"/>
    </row>
    <row r="23" spans="2:28" ht="33" customHeight="1">
      <c r="B23" s="144">
        <v>9</v>
      </c>
      <c r="C23" s="169"/>
      <c r="D23" s="143" t="s">
        <v>561</v>
      </c>
      <c r="E23" s="304">
        <f>SUMIFS('4.1 Program Budget - 2024-2027'!$R$6:$R$130,'4.1 Program Budget - 2024-2027'!$F$6:$F$130,README!$K$8)</f>
        <v>50</v>
      </c>
      <c r="F23" s="341">
        <f>'4.1 Program Budget - 2024-2027'!R130-E23</f>
        <v>4180</v>
      </c>
      <c r="G23" s="342">
        <f>SUM(E23:F23)</f>
        <v>4230</v>
      </c>
      <c r="H23" s="320"/>
      <c r="I23" s="323"/>
      <c r="J23" s="324"/>
      <c r="K23" s="304">
        <f>SUMIFS('4.1 Program Budget - 2024-2027'!$AJ$6:$AJ$130,'4.1 Program Budget - 2024-2027'!$F$6:$F$130,README!$K$8)</f>
        <v>151</v>
      </c>
      <c r="L23" s="341">
        <f>'4.1 Program Budget - 2024-2027'!AJ130-K23</f>
        <v>4584</v>
      </c>
      <c r="M23" s="342">
        <f>SUM(K23:L23)</f>
        <v>4735</v>
      </c>
      <c r="N23" s="320"/>
      <c r="O23" s="323"/>
      <c r="P23" s="324"/>
      <c r="Q23" s="304">
        <f>SUMIFS('4.1 Program Budget - 2024-2027'!$BB$6:$BB$130,'4.1 Program Budget - 2024-2027'!$F$6:$F$130,README!$K$8)</f>
        <v>151</v>
      </c>
      <c r="R23" s="341">
        <f>'4.1 Program Budget - 2024-2027'!BB130-Q23</f>
        <v>4584</v>
      </c>
      <c r="S23" s="342">
        <f>SUM(Q23:R23)</f>
        <v>4735</v>
      </c>
      <c r="T23" s="320"/>
      <c r="U23" s="323"/>
      <c r="V23" s="324"/>
      <c r="W23" s="304">
        <f>SUMIFS('4.1 Program Budget - 2024-2027'!$BT$6:$BT$130,'4.1 Program Budget - 2024-2027'!F6:F130,README!$K$8)</f>
        <v>151</v>
      </c>
      <c r="X23" s="341">
        <f>'4.1 Program Budget - 2024-2027'!BT130-W23</f>
        <v>4584</v>
      </c>
      <c r="Y23" s="342">
        <f>SUM(W23:X23)</f>
        <v>4735</v>
      </c>
      <c r="Z23" s="320"/>
      <c r="AA23" s="323"/>
      <c r="AB23" s="324"/>
    </row>
    <row r="24" spans="2:28">
      <c r="B24" s="144"/>
      <c r="C24" s="169"/>
      <c r="D24" s="164"/>
      <c r="E24" s="165"/>
      <c r="F24" s="343"/>
      <c r="G24" s="344"/>
      <c r="H24" s="166"/>
      <c r="I24" s="167"/>
      <c r="J24" s="168"/>
      <c r="K24" s="165"/>
      <c r="L24" s="343"/>
      <c r="M24" s="344"/>
      <c r="N24" s="166"/>
      <c r="O24" s="167"/>
      <c r="P24" s="168"/>
      <c r="Q24" s="165"/>
      <c r="R24" s="343"/>
      <c r="S24" s="344"/>
      <c r="T24" s="166"/>
      <c r="U24" s="167"/>
      <c r="V24" s="168"/>
      <c r="W24" s="165"/>
      <c r="X24" s="343"/>
      <c r="Y24" s="344"/>
      <c r="Z24" s="166"/>
      <c r="AA24" s="167"/>
      <c r="AB24" s="168"/>
    </row>
    <row r="25" spans="2:28" ht="30.6">
      <c r="B25" s="144">
        <v>10</v>
      </c>
      <c r="C25" s="169"/>
      <c r="D25" s="143" t="s">
        <v>562</v>
      </c>
      <c r="E25" s="304">
        <f>SUMIFS('4.1 Program Budget - 2024-2027'!$Q$6:$Q$130,'4.1 Program Budget - 2024-2027'!$E$6:$E$130,"No",'4.1 Program Budget - 2024-2027'!F6:F130,README!$K$8)</f>
        <v>300</v>
      </c>
      <c r="F25" s="341">
        <f>SUMIF('4.1 Program Budget - 2024-2027'!$E$6:$E$130,"No",'4.1 Program Budget - 2024-2027'!$Q$6:$Q$130)-E25</f>
        <v>1300</v>
      </c>
      <c r="G25" s="342">
        <f>SUM(E25:F25)</f>
        <v>1600</v>
      </c>
      <c r="H25" s="317">
        <f>+G25/$G$36</f>
        <v>0.17981568891885816</v>
      </c>
      <c r="I25" s="318"/>
      <c r="J25" s="319">
        <v>0.2</v>
      </c>
      <c r="K25" s="304">
        <f>SUMIFS('4.1 Program Budget - 2024-2027'!$AI$6:$AI$130,'4.1 Program Budget - 2024-2027'!$E$6:$E$130,"No",'4.1 Program Budget - 2024-2027'!$F$6:$F$130,README!$K$8)</f>
        <v>300</v>
      </c>
      <c r="L25" s="341">
        <f>SUMIF('4.1 Program Budget - 2024-2027'!$E$6:$E$130,"No",'4.1 Program Budget - 2024-2027'!$AI$6:$AI$130)-K25</f>
        <v>1300</v>
      </c>
      <c r="M25" s="342">
        <f>SUM(K25:L25)</f>
        <v>1600</v>
      </c>
      <c r="N25" s="317">
        <f>+M25/$G$36</f>
        <v>0.17981568891885816</v>
      </c>
      <c r="O25" s="318"/>
      <c r="P25" s="319">
        <v>0.2</v>
      </c>
      <c r="Q25" s="304">
        <f>SUMIFS('4.1 Program Budget - 2024-2027'!$BA$6:$BA$130,'4.1 Program Budget - 2024-2027'!$E$6:$E$130,"No",'4.1 Program Budget - 2024-2027'!$F$6:$F$130,README!$K$8)</f>
        <v>300</v>
      </c>
      <c r="R25" s="341">
        <f>SUMIF('4.1 Program Budget - 2024-2027'!$E$6:$E$130,"No",'4.1 Program Budget - 2024-2027'!$BA$6:$BA$130)-Q25</f>
        <v>1300</v>
      </c>
      <c r="S25" s="342">
        <f>SUM(Q25:R25)</f>
        <v>1600</v>
      </c>
      <c r="T25" s="317">
        <f>+S25/$G$36</f>
        <v>0.17981568891885816</v>
      </c>
      <c r="U25" s="318"/>
      <c r="V25" s="319">
        <v>0.2</v>
      </c>
      <c r="W25" s="304">
        <f>SUMIFS('4.1 Program Budget - 2024-2027'!$BS$6:$BS$130,'4.1 Program Budget - 2024-2027'!$E$6:$E$130,"No",'4.1 Program Budget - 2024-2027'!$F$6:$F$130,README!$K$8)</f>
        <v>300</v>
      </c>
      <c r="X25" s="341">
        <f>SUMIF('4.1 Program Budget - 2024-2027'!$E$6:$E$130,"No",'4.1 Program Budget - 2024-2027'!$BS$6:$BS$130)-W25</f>
        <v>1300</v>
      </c>
      <c r="Y25" s="342">
        <f>SUM(W25:X25)</f>
        <v>1600</v>
      </c>
      <c r="Z25" s="317">
        <f>+Y25/$G$36</f>
        <v>0.17981568891885816</v>
      </c>
      <c r="AA25" s="318"/>
      <c r="AB25" s="319">
        <v>0.2</v>
      </c>
    </row>
    <row r="26" spans="2:28">
      <c r="B26" s="144"/>
      <c r="C26" s="169"/>
      <c r="D26" s="164"/>
      <c r="E26" s="165"/>
      <c r="F26" s="345"/>
      <c r="G26" s="344"/>
      <c r="H26" s="149"/>
      <c r="I26" s="167"/>
      <c r="J26" s="168"/>
      <c r="K26" s="165"/>
      <c r="L26" s="345"/>
      <c r="M26" s="344"/>
      <c r="N26" s="149"/>
      <c r="O26" s="167"/>
      <c r="P26" s="168"/>
      <c r="Q26" s="165"/>
      <c r="R26" s="345"/>
      <c r="S26" s="344"/>
      <c r="T26" s="149"/>
      <c r="U26" s="167"/>
      <c r="V26" s="168"/>
      <c r="W26" s="165"/>
      <c r="X26" s="345"/>
      <c r="Y26" s="344"/>
      <c r="Z26" s="149"/>
      <c r="AA26" s="167"/>
      <c r="AB26" s="168"/>
    </row>
    <row r="27" spans="2:28" ht="33">
      <c r="B27" s="144">
        <v>11</v>
      </c>
      <c r="C27" s="169"/>
      <c r="D27" s="143" t="s">
        <v>563</v>
      </c>
      <c r="E27" s="305">
        <f>SUMIFS('4.1 Program Budget - 2024-2027'!$Q$6:$Q$130,'4.1 Program Budget - 2024-2027'!$E$6:$E$130,"Yes",'4.1 Program Budget - 2024-2027'!$F$6:$F$130,README!$K$8)</f>
        <v>50</v>
      </c>
      <c r="F27" s="341">
        <f>SUMIF('4.1 Program Budget - 2024-2027'!$E$6:$E$130,"Yes",'4.1 Program Budget - 2024-2027'!$Q$6:$Q$130)-E27</f>
        <v>350</v>
      </c>
      <c r="G27" s="342">
        <f>SUM(E27:F27)</f>
        <v>400</v>
      </c>
      <c r="H27" s="326"/>
      <c r="I27" s="323"/>
      <c r="J27" s="324"/>
      <c r="K27" s="305">
        <f>SUMIFS('4.1 Program Budget - 2024-2027'!$AI$6:$AI$130,'4.1 Program Budget - 2024-2027'!$E$6:$E$130,"Yes",'4.1 Program Budget - 2024-2027'!$F$6:$F$130,README!$K$8)</f>
        <v>0</v>
      </c>
      <c r="L27" s="341">
        <f>SUMIF('4.1 Program Budget - 2024-2027'!$E$6:$E$130,"Yes",'4.1 Program Budget - 2024-2027'!$AI$6:$AI$130)-K27</f>
        <v>300</v>
      </c>
      <c r="M27" s="342">
        <f>SUM(K27:L27)</f>
        <v>300</v>
      </c>
      <c r="N27" s="326"/>
      <c r="O27" s="323"/>
      <c r="P27" s="324"/>
      <c r="Q27" s="305">
        <f>SUMIFS('4.1 Program Budget - 2024-2027'!$BA$6:$BA$130,'4.1 Program Budget - 2024-2027'!$E$6:$E$130,"Yes",'4.1 Program Budget - 2024-2027'!$F$6:$F$130,README!$K$8)</f>
        <v>0</v>
      </c>
      <c r="R27" s="341">
        <f>SUMIF('4.1 Program Budget - 2024-2027'!$E$6:$E$130,"Yes",'4.1 Program Budget - 2024-2027'!$BA$6:$BA$130)-Q27</f>
        <v>300</v>
      </c>
      <c r="S27" s="342">
        <f>SUM(Q27:R27)</f>
        <v>300</v>
      </c>
      <c r="T27" s="326"/>
      <c r="U27" s="323"/>
      <c r="V27" s="324"/>
      <c r="W27" s="305">
        <f>SUMIFS('4.1 Program Budget - 2024-2027'!$BS$6:$BS$130,'4.1 Program Budget - 2024-2027'!$E$6:$E$130,"Yes",'4.1 Program Budget - 2024-2027'!$F$6:$F$130,README!$K$8)</f>
        <v>0</v>
      </c>
      <c r="X27" s="341">
        <f>SUMIF('4.1 Program Budget - 2024-2027'!$E$6:$E$130,"Yes",'4.1 Program Budget - 2024-2027'!$BS$6:$BS$130)-W27</f>
        <v>300</v>
      </c>
      <c r="Y27" s="342">
        <f>SUM(W27:X27)</f>
        <v>300</v>
      </c>
      <c r="Z27" s="326"/>
      <c r="AA27" s="323"/>
      <c r="AB27" s="324"/>
    </row>
    <row r="28" spans="2:28">
      <c r="B28" s="144"/>
      <c r="C28" s="164"/>
      <c r="D28" s="140"/>
      <c r="E28" s="157"/>
      <c r="F28" s="343"/>
      <c r="G28" s="344"/>
      <c r="H28" s="166"/>
      <c r="I28" s="167"/>
      <c r="J28" s="168"/>
      <c r="K28" s="157"/>
      <c r="L28" s="343"/>
      <c r="M28" s="344"/>
      <c r="N28" s="166"/>
      <c r="O28" s="167"/>
      <c r="P28" s="168"/>
      <c r="Q28" s="157"/>
      <c r="R28" s="343"/>
      <c r="S28" s="344"/>
      <c r="T28" s="166"/>
      <c r="U28" s="167"/>
      <c r="V28" s="168"/>
      <c r="W28" s="157"/>
      <c r="X28" s="343"/>
      <c r="Y28" s="344"/>
      <c r="Z28" s="166"/>
      <c r="AA28" s="167"/>
      <c r="AB28" s="168"/>
    </row>
    <row r="29" spans="2:28" ht="24" customHeight="1">
      <c r="B29" s="144">
        <v>12</v>
      </c>
      <c r="C29" s="1179" t="s">
        <v>564</v>
      </c>
      <c r="D29" s="1180"/>
      <c r="E29" s="305">
        <f>E30+E31</f>
        <v>19</v>
      </c>
      <c r="F29" s="536"/>
      <c r="G29" s="342">
        <f>+E29</f>
        <v>19</v>
      </c>
      <c r="H29" s="317">
        <f>+G29/(G$33-G$19)</f>
        <v>2.1353113059114407E-3</v>
      </c>
      <c r="I29" s="317">
        <v>0.04</v>
      </c>
      <c r="J29" s="315"/>
      <c r="K29" s="305">
        <f>K30+K31</f>
        <v>0</v>
      </c>
      <c r="L29" s="536"/>
      <c r="M29" s="342">
        <f>+K29</f>
        <v>0</v>
      </c>
      <c r="N29" s="317">
        <f>+M29/(M$33-M$19)</f>
        <v>0</v>
      </c>
      <c r="O29" s="317">
        <v>0.04</v>
      </c>
      <c r="P29" s="315"/>
      <c r="Q29" s="305">
        <f>Q30+Q31</f>
        <v>0</v>
      </c>
      <c r="R29" s="536"/>
      <c r="S29" s="342">
        <f>+Q29</f>
        <v>0</v>
      </c>
      <c r="T29" s="317">
        <f>+S29/(S$33-S$19)</f>
        <v>0</v>
      </c>
      <c r="U29" s="317">
        <v>0.04</v>
      </c>
      <c r="V29" s="315"/>
      <c r="W29" s="305">
        <f>W30+W31</f>
        <v>0</v>
      </c>
      <c r="X29" s="536"/>
      <c r="Y29" s="342">
        <f>+W29</f>
        <v>0</v>
      </c>
      <c r="Z29" s="317">
        <f>+Y29/(Y$33-Y$19)</f>
        <v>0</v>
      </c>
      <c r="AA29" s="317">
        <v>0.04</v>
      </c>
      <c r="AB29" s="315"/>
    </row>
    <row r="30" spans="2:28" ht="37.5" customHeight="1">
      <c r="B30" s="144" t="s">
        <v>565</v>
      </c>
      <c r="C30" s="918"/>
      <c r="D30" s="143" t="s">
        <v>322</v>
      </c>
      <c r="E30" s="535">
        <f>'4.1 Program Budget - 2024-2027'!S133</f>
        <v>4</v>
      </c>
      <c r="F30" s="536"/>
      <c r="G30" s="342">
        <f>+E30</f>
        <v>4</v>
      </c>
      <c r="H30" s="320"/>
      <c r="I30" s="327"/>
      <c r="J30" s="328"/>
      <c r="K30" s="535">
        <f>+'4.1 Program Budget - 2024-2027'!AK133</f>
        <v>0</v>
      </c>
      <c r="L30" s="536"/>
      <c r="M30" s="342">
        <f>+K30</f>
        <v>0</v>
      </c>
      <c r="N30" s="320"/>
      <c r="O30" s="327"/>
      <c r="P30" s="328"/>
      <c r="Q30" s="535">
        <f>+'4.1 Program Budget - 2024-2027'!BC133</f>
        <v>0</v>
      </c>
      <c r="R30" s="536"/>
      <c r="S30" s="342">
        <f>+Q30</f>
        <v>0</v>
      </c>
      <c r="T30" s="320"/>
      <c r="U30" s="327"/>
      <c r="V30" s="328"/>
      <c r="W30" s="535">
        <f>+'4.1 Program Budget - 2024-2027'!BU133</f>
        <v>0</v>
      </c>
      <c r="X30" s="536"/>
      <c r="Y30" s="342">
        <f>+W30</f>
        <v>0</v>
      </c>
      <c r="Z30" s="320"/>
      <c r="AA30" s="327"/>
      <c r="AB30" s="328"/>
    </row>
    <row r="31" spans="2:28" ht="37.5" customHeight="1">
      <c r="B31" s="144" t="s">
        <v>566</v>
      </c>
      <c r="C31" s="918"/>
      <c r="D31" s="143" t="s">
        <v>323</v>
      </c>
      <c r="E31" s="535">
        <f>'4.1 Program Budget - 2024-2027'!S134</f>
        <v>15</v>
      </c>
      <c r="F31" s="536"/>
      <c r="G31" s="342">
        <f>+E31</f>
        <v>15</v>
      </c>
      <c r="H31" s="320"/>
      <c r="I31" s="327"/>
      <c r="J31" s="328"/>
      <c r="K31" s="535">
        <f>+'4.1 Program Budget - 2024-2027'!AK134</f>
        <v>0</v>
      </c>
      <c r="L31" s="536"/>
      <c r="M31" s="342">
        <f>+K31</f>
        <v>0</v>
      </c>
      <c r="N31" s="320"/>
      <c r="O31" s="327"/>
      <c r="P31" s="328"/>
      <c r="Q31" s="535">
        <f>+'4.1 Program Budget - 2024-2027'!BC134</f>
        <v>0</v>
      </c>
      <c r="R31" s="536"/>
      <c r="S31" s="342">
        <f>+Q31</f>
        <v>0</v>
      </c>
      <c r="T31" s="320"/>
      <c r="U31" s="327"/>
      <c r="V31" s="328"/>
      <c r="W31" s="535">
        <f>+'4.1 Program Budget - 2024-2027'!BU134</f>
        <v>0</v>
      </c>
      <c r="X31" s="536"/>
      <c r="Y31" s="342">
        <f>+W31</f>
        <v>0</v>
      </c>
      <c r="Z31" s="320"/>
      <c r="AA31" s="327"/>
      <c r="AB31" s="328"/>
    </row>
    <row r="32" spans="2:28">
      <c r="B32" s="144"/>
      <c r="C32" s="152"/>
      <c r="D32" s="156"/>
      <c r="E32" s="157"/>
      <c r="F32" s="310"/>
      <c r="G32" s="338"/>
      <c r="H32" s="325"/>
      <c r="I32" s="332"/>
      <c r="J32" s="333"/>
      <c r="K32" s="157"/>
      <c r="L32" s="310"/>
      <c r="M32" s="338"/>
      <c r="N32" s="325"/>
      <c r="O32" s="332"/>
      <c r="P32" s="333"/>
      <c r="Q32" s="157"/>
      <c r="R32" s="310"/>
      <c r="S32" s="338"/>
      <c r="T32" s="325"/>
      <c r="U32" s="332"/>
      <c r="V32" s="333"/>
      <c r="W32" s="157"/>
      <c r="X32" s="310"/>
      <c r="Y32" s="338"/>
      <c r="Z32" s="325"/>
      <c r="AA32" s="332"/>
      <c r="AB32" s="333"/>
    </row>
    <row r="33" spans="2:28" ht="30.6" customHeight="1">
      <c r="B33" s="144">
        <v>13</v>
      </c>
      <c r="C33" s="1182" t="s">
        <v>567</v>
      </c>
      <c r="D33" s="1183"/>
      <c r="E33" s="306">
        <f>E29+E27+E25+E23+E19+E18+E14+E13+E12</f>
        <v>1545</v>
      </c>
      <c r="F33" s="307">
        <f>+F27+F25+F23+F18+F14+F13</f>
        <v>7353</v>
      </c>
      <c r="G33" s="346">
        <f>F33+E33</f>
        <v>8898</v>
      </c>
      <c r="H33" s="329"/>
      <c r="I33" s="330"/>
      <c r="J33" s="331"/>
      <c r="K33" s="306">
        <f>K29+K27+K25+K23+K19+K18+K14+K13+K12</f>
        <v>602</v>
      </c>
      <c r="L33" s="307">
        <f>+L27+L25+L23+L18+L14+L13</f>
        <v>6938</v>
      </c>
      <c r="M33" s="346">
        <f>L33+K33</f>
        <v>7540</v>
      </c>
      <c r="N33" s="329"/>
      <c r="O33" s="330"/>
      <c r="P33" s="331"/>
      <c r="Q33" s="306">
        <f>Q29+Q27+Q25+Q23+Q19+Q18+Q14+Q13+Q12</f>
        <v>602</v>
      </c>
      <c r="R33" s="307">
        <f>+R27+R25+R23+R18+R14+R13</f>
        <v>7938</v>
      </c>
      <c r="S33" s="346">
        <f>R33+Q33</f>
        <v>8540</v>
      </c>
      <c r="T33" s="329"/>
      <c r="U33" s="330"/>
      <c r="V33" s="331"/>
      <c r="W33" s="306">
        <f>W29+W27+W25+W23+W19+W18+W14+W13+W12</f>
        <v>1202</v>
      </c>
      <c r="X33" s="307">
        <f>+X27+X25+X23+X18+X14+X13</f>
        <v>7538</v>
      </c>
      <c r="Y33" s="346">
        <f>X33+W33</f>
        <v>8740</v>
      </c>
      <c r="Z33" s="329"/>
      <c r="AA33" s="330"/>
      <c r="AB33" s="331"/>
    </row>
    <row r="34" spans="2:28" ht="30.6" customHeight="1" thickBot="1">
      <c r="B34" s="144"/>
      <c r="C34" s="919"/>
      <c r="D34" s="920"/>
      <c r="E34" s="170"/>
      <c r="F34" s="204"/>
      <c r="G34" s="347"/>
      <c r="H34" s="171"/>
      <c r="I34" s="172"/>
      <c r="J34" s="173"/>
      <c r="K34" s="170"/>
      <c r="L34" s="204"/>
      <c r="M34" s="347"/>
      <c r="N34" s="171"/>
      <c r="O34" s="172"/>
      <c r="P34" s="173"/>
      <c r="Q34" s="170"/>
      <c r="R34" s="204"/>
      <c r="S34" s="347"/>
      <c r="T34" s="171"/>
      <c r="U34" s="172"/>
      <c r="V34" s="173"/>
      <c r="W34" s="170"/>
      <c r="X34" s="204"/>
      <c r="Y34" s="347"/>
      <c r="Z34" s="171"/>
      <c r="AA34" s="172"/>
      <c r="AB34" s="173"/>
    </row>
    <row r="35" spans="2:28">
      <c r="B35" s="559"/>
      <c r="C35" s="955"/>
      <c r="D35" s="956"/>
      <c r="E35" s="957"/>
      <c r="F35" s="957"/>
      <c r="G35" s="695"/>
      <c r="H35" s="958"/>
      <c r="I35" s="959"/>
      <c r="J35" s="725"/>
      <c r="K35" s="957"/>
      <c r="L35" s="957"/>
      <c r="M35" s="695"/>
      <c r="N35" s="958"/>
      <c r="O35" s="959"/>
      <c r="P35" s="725"/>
      <c r="Q35" s="957"/>
      <c r="R35" s="957"/>
      <c r="S35" s="695"/>
      <c r="T35" s="958"/>
      <c r="U35" s="959"/>
      <c r="V35" s="725"/>
      <c r="W35" s="957"/>
      <c r="X35" s="957"/>
      <c r="Y35" s="695"/>
      <c r="Z35" s="958"/>
      <c r="AA35" s="959"/>
      <c r="AB35" s="725"/>
    </row>
    <row r="36" spans="2:28" ht="32.85" customHeight="1">
      <c r="B36" s="144">
        <v>14</v>
      </c>
      <c r="C36" s="1183" t="s">
        <v>1807</v>
      </c>
      <c r="D36" s="1183"/>
      <c r="E36" s="537"/>
      <c r="F36" s="537"/>
      <c r="G36" s="346">
        <f>+G33</f>
        <v>8898</v>
      </c>
      <c r="H36" s="174"/>
      <c r="I36" s="309"/>
      <c r="J36" s="159"/>
      <c r="K36" s="537"/>
      <c r="L36" s="537"/>
      <c r="M36" s="346">
        <f>M33</f>
        <v>7540</v>
      </c>
      <c r="N36" s="174"/>
      <c r="O36" s="309"/>
      <c r="P36" s="159"/>
      <c r="Q36" s="537"/>
      <c r="R36" s="537"/>
      <c r="S36" s="346">
        <f>S33</f>
        <v>8540</v>
      </c>
      <c r="T36" s="174"/>
      <c r="U36" s="309"/>
      <c r="V36" s="159"/>
      <c r="W36" s="537"/>
      <c r="X36" s="537"/>
      <c r="Y36" s="346">
        <f>+Y33</f>
        <v>8740</v>
      </c>
      <c r="Z36" s="174"/>
      <c r="AA36" s="309"/>
      <c r="AB36" s="159"/>
    </row>
    <row r="37" spans="2:28">
      <c r="B37" s="144"/>
      <c r="C37" s="562"/>
      <c r="D37" s="308"/>
      <c r="E37" s="310"/>
      <c r="F37" s="310"/>
      <c r="G37" s="193"/>
      <c r="H37" s="311"/>
      <c r="I37" s="309"/>
      <c r="J37" s="159"/>
      <c r="K37" s="310"/>
      <c r="L37" s="310"/>
      <c r="M37" s="193"/>
      <c r="N37" s="311"/>
      <c r="O37" s="309"/>
      <c r="P37" s="159"/>
      <c r="Q37" s="310"/>
      <c r="R37" s="310"/>
      <c r="S37" s="193"/>
      <c r="T37" s="311"/>
      <c r="U37" s="309"/>
      <c r="V37" s="159"/>
      <c r="W37" s="310"/>
      <c r="X37" s="310"/>
      <c r="Y37" s="193"/>
      <c r="Z37" s="311"/>
      <c r="AA37" s="309"/>
      <c r="AB37" s="159"/>
    </row>
    <row r="38" spans="2:28" s="163" customFormat="1" ht="39.75" customHeight="1">
      <c r="B38" s="160">
        <v>15</v>
      </c>
      <c r="C38" s="1181" t="s">
        <v>1809</v>
      </c>
      <c r="D38" s="1181"/>
      <c r="E38" s="561"/>
      <c r="F38" s="312">
        <f>F33</f>
        <v>7353</v>
      </c>
      <c r="G38" s="259"/>
      <c r="H38" s="314">
        <f>F38/(G$36-G$19)</f>
        <v>0.82636547538772753</v>
      </c>
      <c r="I38" s="316"/>
      <c r="J38" s="315">
        <v>0.6</v>
      </c>
      <c r="K38" s="561"/>
      <c r="L38" s="312">
        <f>L33</f>
        <v>6938</v>
      </c>
      <c r="M38" s="259"/>
      <c r="N38" s="314">
        <f>L38/(M$36-M$19)</f>
        <v>0.92015915119363401</v>
      </c>
      <c r="O38" s="316"/>
      <c r="P38" s="315">
        <v>0.6</v>
      </c>
      <c r="Q38" s="561"/>
      <c r="R38" s="312">
        <f>R33</f>
        <v>7938</v>
      </c>
      <c r="S38" s="259"/>
      <c r="T38" s="314">
        <f>R38/(S$36-S$19)</f>
        <v>0.92950819672131146</v>
      </c>
      <c r="U38" s="316"/>
      <c r="V38" s="315">
        <v>0.6</v>
      </c>
      <c r="W38" s="561"/>
      <c r="X38" s="312">
        <f>X33</f>
        <v>7538</v>
      </c>
      <c r="Y38" s="259"/>
      <c r="Z38" s="314">
        <f>X38/(Y$36-Y$19)</f>
        <v>0.86247139588100685</v>
      </c>
      <c r="AA38" s="316"/>
      <c r="AB38" s="315">
        <v>0.6</v>
      </c>
    </row>
    <row r="39" spans="2:28" ht="16.2" thickBot="1">
      <c r="B39" s="560"/>
      <c r="C39" s="313"/>
      <c r="D39" s="313"/>
      <c r="E39" s="175"/>
      <c r="F39" s="175"/>
      <c r="G39" s="194"/>
      <c r="H39" s="176"/>
      <c r="I39" s="177"/>
      <c r="J39" s="178"/>
      <c r="K39" s="175"/>
      <c r="L39" s="175"/>
      <c r="M39" s="194"/>
      <c r="N39" s="176"/>
      <c r="O39" s="177"/>
      <c r="P39" s="178"/>
      <c r="Q39" s="175"/>
      <c r="R39" s="175"/>
      <c r="S39" s="194"/>
      <c r="T39" s="176"/>
      <c r="U39" s="177"/>
      <c r="V39" s="178"/>
      <c r="W39" s="175"/>
      <c r="X39" s="175"/>
      <c r="Y39" s="194"/>
      <c r="Z39" s="176"/>
      <c r="AA39" s="177"/>
      <c r="AB39" s="178"/>
    </row>
    <row r="40" spans="2:28">
      <c r="B40" s="164"/>
      <c r="C40" s="164"/>
      <c r="D40" s="164"/>
      <c r="E40" s="179"/>
      <c r="F40" s="179"/>
      <c r="G40" s="179"/>
      <c r="H40" s="180"/>
      <c r="I40" s="180"/>
      <c r="J40" s="164"/>
      <c r="K40" s="179"/>
      <c r="L40" s="179"/>
      <c r="M40" s="179"/>
      <c r="N40" s="180"/>
      <c r="O40" s="180"/>
      <c r="P40" s="164"/>
      <c r="Q40" s="179"/>
      <c r="R40" s="179"/>
      <c r="S40" s="179"/>
      <c r="T40" s="180"/>
      <c r="U40" s="180"/>
      <c r="V40" s="164"/>
      <c r="W40" s="179"/>
      <c r="X40" s="179"/>
      <c r="Y40" s="179"/>
      <c r="Z40" s="180"/>
      <c r="AA40" s="180"/>
      <c r="AB40" s="164"/>
    </row>
    <row r="41" spans="2:28" ht="17.399999999999999">
      <c r="B41" s="181" t="s">
        <v>271</v>
      </c>
      <c r="C41" s="182"/>
      <c r="D41" s="183"/>
      <c r="E41" s="183"/>
      <c r="F41" s="183"/>
      <c r="G41" s="184"/>
      <c r="H41" s="183"/>
      <c r="I41" s="183"/>
      <c r="J41" s="183"/>
      <c r="K41" s="183"/>
      <c r="L41" s="183"/>
      <c r="M41" s="184"/>
      <c r="N41" s="183"/>
      <c r="O41" s="183"/>
      <c r="P41" s="183"/>
      <c r="Q41" s="183"/>
      <c r="R41" s="183"/>
      <c r="S41" s="184"/>
      <c r="T41" s="183"/>
      <c r="U41" s="183"/>
      <c r="V41" s="183"/>
      <c r="W41" s="183"/>
      <c r="X41" s="183"/>
      <c r="Y41" s="184"/>
      <c r="Z41" s="183"/>
      <c r="AA41" s="183"/>
      <c r="AB41" s="183"/>
    </row>
    <row r="42" spans="2:28">
      <c r="B42" s="1175" t="s">
        <v>568</v>
      </c>
      <c r="C42" s="1175"/>
      <c r="D42" s="1175"/>
      <c r="E42" s="1175"/>
      <c r="F42" s="1175"/>
      <c r="G42" s="1175"/>
      <c r="H42" s="1175"/>
      <c r="I42" s="1175"/>
      <c r="J42" s="1175"/>
    </row>
    <row r="43" spans="2:28" ht="33.6" customHeight="1">
      <c r="B43" s="1172" t="s">
        <v>569</v>
      </c>
      <c r="C43" s="1172"/>
      <c r="D43" s="1172"/>
      <c r="E43" s="1172"/>
      <c r="F43" s="1172"/>
      <c r="G43" s="1172"/>
      <c r="H43" s="1172"/>
      <c r="I43" s="1172"/>
      <c r="J43" s="1172"/>
    </row>
    <row r="44" spans="2:28" ht="46.5" customHeight="1">
      <c r="B44" s="1172" t="s">
        <v>570</v>
      </c>
      <c r="C44" s="1172"/>
      <c r="D44" s="1172"/>
      <c r="E44" s="1172"/>
      <c r="F44" s="1172"/>
      <c r="G44" s="1172"/>
      <c r="H44" s="1172"/>
      <c r="I44" s="1172"/>
      <c r="J44" s="1172"/>
    </row>
    <row r="45" spans="2:28">
      <c r="B45" s="1172" t="s">
        <v>571</v>
      </c>
      <c r="C45" s="1172"/>
      <c r="D45" s="1172"/>
      <c r="E45" s="1172"/>
      <c r="F45" s="1172"/>
      <c r="G45" s="1172"/>
      <c r="H45" s="1172"/>
      <c r="I45" s="1172"/>
      <c r="J45" s="1172"/>
    </row>
    <row r="46" spans="2:28" ht="34.5" customHeight="1">
      <c r="B46" s="1173" t="s">
        <v>572</v>
      </c>
      <c r="C46" s="1173"/>
      <c r="D46" s="1173"/>
      <c r="E46" s="1173"/>
      <c r="F46" s="1173"/>
      <c r="G46" s="1173"/>
      <c r="H46" s="1173"/>
      <c r="I46" s="1173"/>
      <c r="J46" s="1173"/>
    </row>
    <row r="47" spans="2:28" ht="31.35" customHeight="1">
      <c r="B47" s="1172" t="s">
        <v>573</v>
      </c>
      <c r="C47" s="1172"/>
      <c r="D47" s="1172"/>
      <c r="E47" s="1172"/>
      <c r="F47" s="1172"/>
      <c r="G47" s="1172"/>
      <c r="H47" s="1172"/>
      <c r="I47" s="1172"/>
      <c r="J47" s="1172"/>
    </row>
    <row r="48" spans="2:28" ht="34.5" customHeight="1">
      <c r="B48" s="1173" t="s">
        <v>574</v>
      </c>
      <c r="C48" s="1173"/>
      <c r="D48" s="1173"/>
      <c r="E48" s="1173"/>
      <c r="F48" s="1173"/>
      <c r="G48" s="1173"/>
      <c r="H48" s="1173"/>
      <c r="I48" s="1173"/>
      <c r="J48" s="1173"/>
    </row>
    <row r="49" spans="2:10" ht="33.75" customHeight="1">
      <c r="B49" s="1172" t="s">
        <v>575</v>
      </c>
      <c r="C49" s="1172"/>
      <c r="D49" s="1172"/>
      <c r="E49" s="1172"/>
      <c r="F49" s="1172"/>
      <c r="G49" s="1172"/>
      <c r="H49" s="1172"/>
      <c r="I49" s="1172"/>
      <c r="J49" s="1172"/>
    </row>
    <row r="50" spans="2:10">
      <c r="B50" s="1173" t="s">
        <v>1808</v>
      </c>
      <c r="C50" s="1173"/>
      <c r="D50" s="1173"/>
      <c r="E50" s="1173"/>
      <c r="F50" s="1173"/>
      <c r="G50" s="1173"/>
      <c r="H50" s="1173"/>
      <c r="I50" s="1173"/>
      <c r="J50" s="1173"/>
    </row>
    <row r="51" spans="2:10" ht="37.5" customHeight="1">
      <c r="B51" s="1173" t="s">
        <v>576</v>
      </c>
      <c r="C51" s="1173"/>
      <c r="D51" s="1173"/>
      <c r="E51" s="1173"/>
      <c r="F51" s="1173"/>
      <c r="G51" s="1173"/>
      <c r="H51" s="1173"/>
      <c r="I51" s="1173"/>
      <c r="J51" s="1173"/>
    </row>
    <row r="52" spans="2:10" ht="36" customHeight="1">
      <c r="B52" s="1174" t="s">
        <v>577</v>
      </c>
      <c r="C52" s="1174"/>
      <c r="D52" s="1174"/>
      <c r="E52" s="1174"/>
      <c r="F52" s="1174"/>
      <c r="G52" s="1174"/>
      <c r="H52" s="1174"/>
      <c r="I52" s="1174"/>
      <c r="J52" s="1174"/>
    </row>
    <row r="53" spans="2:10">
      <c r="B53" s="181" t="s">
        <v>578</v>
      </c>
    </row>
  </sheetData>
  <mergeCells count="23">
    <mergeCell ref="Q6:S6"/>
    <mergeCell ref="T6:V6"/>
    <mergeCell ref="W6:Y6"/>
    <mergeCell ref="Z6:AB6"/>
    <mergeCell ref="K6:M6"/>
    <mergeCell ref="N6:P6"/>
    <mergeCell ref="B42:J42"/>
    <mergeCell ref="E6:G6"/>
    <mergeCell ref="H6:J6"/>
    <mergeCell ref="C29:D29"/>
    <mergeCell ref="C38:D38"/>
    <mergeCell ref="C33:D33"/>
    <mergeCell ref="C36:D36"/>
    <mergeCell ref="B49:J49"/>
    <mergeCell ref="B50:J50"/>
    <mergeCell ref="B51:J51"/>
    <mergeCell ref="B52:J52"/>
    <mergeCell ref="B43:J43"/>
    <mergeCell ref="B44:J44"/>
    <mergeCell ref="B45:J45"/>
    <mergeCell ref="B46:J46"/>
    <mergeCell ref="B47:J47"/>
    <mergeCell ref="B48:J48"/>
  </mergeCells>
  <pageMargins left="0.7" right="0.7" top="0.75" bottom="0.75" header="0.3" footer="0.3"/>
  <pageSetup scale="3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codeName="Sheet14">
    <pageSetUpPr fitToPage="1"/>
  </sheetPr>
  <dimension ref="A1:D29"/>
  <sheetViews>
    <sheetView zoomScaleNormal="100" zoomScaleSheetLayoutView="55" workbookViewId="0"/>
  </sheetViews>
  <sheetFormatPr defaultColWidth="8.59765625" defaultRowHeight="14.4"/>
  <cols>
    <col min="1" max="1" width="27.59765625" style="55" customWidth="1"/>
    <col min="2" max="2" width="22.09765625" style="55" customWidth="1"/>
    <col min="3" max="3" width="15.59765625" style="55" customWidth="1"/>
    <col min="4" max="4" width="76.09765625" style="55" customWidth="1"/>
    <col min="5" max="16384" width="8.59765625" style="55"/>
  </cols>
  <sheetData>
    <row r="1" spans="1:4" ht="15.6">
      <c r="A1" s="29" t="s">
        <v>96</v>
      </c>
      <c r="B1" s="476" t="str">
        <f>PA_NAME</f>
        <v>San Diego Gas &amp; Electric Co</v>
      </c>
    </row>
    <row r="2" spans="1:4" ht="15.6">
      <c r="A2" s="29" t="s">
        <v>97</v>
      </c>
      <c r="B2" s="476" t="str">
        <f>RPT_YEAR</f>
        <v>2024-2031</v>
      </c>
    </row>
    <row r="3" spans="1:4">
      <c r="A3" s="61" t="s">
        <v>579</v>
      </c>
    </row>
    <row r="6" spans="1:4" ht="15" thickBot="1"/>
    <row r="7" spans="1:4" ht="29.4" thickBot="1">
      <c r="A7" s="92" t="s">
        <v>580</v>
      </c>
      <c r="B7" s="93" t="s">
        <v>581</v>
      </c>
      <c r="C7" s="92" t="s">
        <v>582</v>
      </c>
      <c r="D7" s="93" t="s">
        <v>583</v>
      </c>
    </row>
    <row r="8" spans="1:4" ht="72.599999999999994" thickBot="1">
      <c r="A8" s="1188" t="s">
        <v>584</v>
      </c>
      <c r="B8" s="1188" t="s">
        <v>585</v>
      </c>
      <c r="C8" s="921" t="s">
        <v>586</v>
      </c>
      <c r="D8" s="62" t="s">
        <v>587</v>
      </c>
    </row>
    <row r="9" spans="1:4" ht="29.4" thickBot="1">
      <c r="A9" s="1185"/>
      <c r="B9" s="1185"/>
      <c r="C9" s="921" t="s">
        <v>588</v>
      </c>
      <c r="D9" s="726" t="s">
        <v>589</v>
      </c>
    </row>
    <row r="10" spans="1:4" ht="87" thickBot="1">
      <c r="A10" s="1184" t="s">
        <v>590</v>
      </c>
      <c r="B10" s="1184" t="s">
        <v>591</v>
      </c>
      <c r="C10" s="94" t="s">
        <v>592</v>
      </c>
      <c r="D10" s="95" t="s">
        <v>593</v>
      </c>
    </row>
    <row r="11" spans="1:4" ht="144.6" thickBot="1">
      <c r="A11" s="1189"/>
      <c r="B11" s="1189"/>
      <c r="C11" s="921" t="s">
        <v>594</v>
      </c>
      <c r="D11" s="62" t="s">
        <v>595</v>
      </c>
    </row>
    <row r="12" spans="1:4" ht="29.4" thickBot="1">
      <c r="A12" s="1189"/>
      <c r="B12" s="1189"/>
      <c r="C12" s="921" t="s">
        <v>596</v>
      </c>
      <c r="D12" s="63"/>
    </row>
    <row r="13" spans="1:4" ht="29.4" thickBot="1">
      <c r="A13" s="1190"/>
      <c r="B13" s="1190"/>
      <c r="C13" s="696" t="s">
        <v>597</v>
      </c>
      <c r="D13" s="64" t="s">
        <v>598</v>
      </c>
    </row>
    <row r="14" spans="1:4" ht="38.25" customHeight="1" thickBot="1">
      <c r="A14" s="1188" t="s">
        <v>599</v>
      </c>
      <c r="B14" s="1188" t="s">
        <v>600</v>
      </c>
      <c r="C14" s="921" t="s">
        <v>601</v>
      </c>
      <c r="D14" s="1188" t="s">
        <v>602</v>
      </c>
    </row>
    <row r="15" spans="1:4" ht="32.25" customHeight="1" thickBot="1">
      <c r="A15" s="1189"/>
      <c r="B15" s="1189"/>
      <c r="C15" s="921" t="s">
        <v>603</v>
      </c>
      <c r="D15" s="1189"/>
    </row>
    <row r="16" spans="1:4" ht="29.4" thickBot="1">
      <c r="A16" s="1189"/>
      <c r="B16" s="1185"/>
      <c r="C16" s="921" t="s">
        <v>604</v>
      </c>
      <c r="D16" s="1185"/>
    </row>
    <row r="17" spans="1:4" ht="85.5" customHeight="1" thickBot="1">
      <c r="A17" s="689" t="s">
        <v>605</v>
      </c>
      <c r="B17" s="64" t="s">
        <v>606</v>
      </c>
      <c r="C17" s="696" t="s">
        <v>607</v>
      </c>
      <c r="D17" s="65"/>
    </row>
    <row r="18" spans="1:4" ht="43.5" customHeight="1" thickBot="1">
      <c r="A18" s="696" t="s">
        <v>608</v>
      </c>
      <c r="B18" s="64" t="s">
        <v>609</v>
      </c>
      <c r="C18" s="696" t="s">
        <v>608</v>
      </c>
      <c r="D18" s="65"/>
    </row>
    <row r="19" spans="1:4" ht="95.25" customHeight="1">
      <c r="A19" s="1188" t="s">
        <v>610</v>
      </c>
      <c r="B19" s="1188" t="s">
        <v>611</v>
      </c>
      <c r="C19" s="1191" t="s">
        <v>612</v>
      </c>
      <c r="D19" s="1188" t="s">
        <v>613</v>
      </c>
    </row>
    <row r="20" spans="1:4" ht="15" thickBot="1">
      <c r="A20" s="1185"/>
      <c r="B20" s="1185"/>
      <c r="C20" s="1192"/>
      <c r="D20" s="1185"/>
    </row>
    <row r="21" spans="1:4" ht="15" thickBot="1">
      <c r="A21" s="1184" t="s">
        <v>349</v>
      </c>
      <c r="B21" s="1186" t="s">
        <v>614</v>
      </c>
      <c r="C21" s="921" t="s">
        <v>615</v>
      </c>
      <c r="D21" s="63" t="s">
        <v>616</v>
      </c>
    </row>
    <row r="22" spans="1:4" ht="29.4" thickBot="1">
      <c r="A22" s="1185"/>
      <c r="B22" s="1187"/>
      <c r="C22" s="921" t="s">
        <v>617</v>
      </c>
      <c r="D22" s="62" t="s">
        <v>618</v>
      </c>
    </row>
    <row r="23" spans="1:4" ht="29.4" thickBot="1">
      <c r="A23" s="1184" t="s">
        <v>619</v>
      </c>
      <c r="B23" s="1184" t="s">
        <v>620</v>
      </c>
      <c r="C23" s="921" t="s">
        <v>621</v>
      </c>
      <c r="D23" s="62" t="s">
        <v>622</v>
      </c>
    </row>
    <row r="24" spans="1:4" ht="29.4" thickBot="1">
      <c r="A24" s="1185"/>
      <c r="B24" s="1185"/>
      <c r="C24" s="921" t="s">
        <v>623</v>
      </c>
      <c r="D24" s="62" t="s">
        <v>624</v>
      </c>
    </row>
    <row r="25" spans="1:4" ht="43.8" thickBot="1">
      <c r="A25" s="921" t="s">
        <v>625</v>
      </c>
      <c r="B25" s="62" t="s">
        <v>626</v>
      </c>
      <c r="C25" s="921" t="s">
        <v>627</v>
      </c>
      <c r="D25" s="63"/>
    </row>
    <row r="26" spans="1:4" ht="59.25" customHeight="1" thickBot="1">
      <c r="A26" s="1188" t="s">
        <v>628</v>
      </c>
      <c r="B26" s="1188" t="s">
        <v>629</v>
      </c>
      <c r="C26" s="921" t="s">
        <v>630</v>
      </c>
      <c r="D26" s="1188" t="s">
        <v>631</v>
      </c>
    </row>
    <row r="27" spans="1:4" ht="15" thickBot="1">
      <c r="A27" s="1185"/>
      <c r="B27" s="1185"/>
      <c r="C27" s="921" t="s">
        <v>632</v>
      </c>
      <c r="D27" s="1185"/>
    </row>
    <row r="28" spans="1:4" ht="84.75" customHeight="1" thickBot="1">
      <c r="A28" s="696" t="s">
        <v>633</v>
      </c>
      <c r="B28" s="64" t="s">
        <v>634</v>
      </c>
      <c r="C28" s="696" t="s">
        <v>633</v>
      </c>
      <c r="D28" s="65"/>
    </row>
    <row r="29" spans="1:4" ht="83.25" customHeight="1" thickBot="1">
      <c r="A29" s="921" t="s">
        <v>635</v>
      </c>
      <c r="B29" s="62" t="s">
        <v>636</v>
      </c>
      <c r="C29" s="696" t="s">
        <v>635</v>
      </c>
      <c r="D29" s="65"/>
    </row>
  </sheetData>
  <mergeCells count="18">
    <mergeCell ref="A23:A24"/>
    <mergeCell ref="B23:B24"/>
    <mergeCell ref="A26:A27"/>
    <mergeCell ref="B26:B27"/>
    <mergeCell ref="D26:D27"/>
    <mergeCell ref="D14:D16"/>
    <mergeCell ref="A19:A20"/>
    <mergeCell ref="B19:B20"/>
    <mergeCell ref="C19:C20"/>
    <mergeCell ref="D19:D20"/>
    <mergeCell ref="A21:A22"/>
    <mergeCell ref="B21:B22"/>
    <mergeCell ref="A8:A9"/>
    <mergeCell ref="B8:B9"/>
    <mergeCell ref="A10:A13"/>
    <mergeCell ref="B10:B13"/>
    <mergeCell ref="A14:A16"/>
    <mergeCell ref="B14:B16"/>
  </mergeCells>
  <pageMargins left="0.25" right="0.25" top="0.5" bottom="0.5" header="0.3" footer="0.3"/>
  <pageSetup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codeName="Sheet15">
    <pageSetUpPr fitToPage="1"/>
  </sheetPr>
  <dimension ref="A1:AJ1006"/>
  <sheetViews>
    <sheetView zoomScale="80" zoomScaleNormal="80" workbookViewId="0">
      <pane xSplit="1" ySplit="7" topLeftCell="B8" activePane="bottomRight" state="frozen"/>
      <selection pane="topRight" activeCell="B1" sqref="B1"/>
      <selection pane="bottomLeft" activeCell="B1" sqref="B1"/>
      <selection pane="bottomRight" activeCell="B6" sqref="B6:E6"/>
    </sheetView>
  </sheetViews>
  <sheetFormatPr defaultColWidth="8.59765625" defaultRowHeight="15.6"/>
  <cols>
    <col min="1" max="1" width="22.09765625" style="60" customWidth="1"/>
    <col min="2" max="21" width="12.09765625" style="55" customWidth="1"/>
    <col min="22" max="22" width="13.09765625" style="91" bestFit="1" customWidth="1"/>
    <col min="23" max="23" width="9.09765625" style="91" bestFit="1" customWidth="1"/>
    <col min="24" max="24" width="10.59765625" style="91" bestFit="1" customWidth="1"/>
    <col min="25" max="25" width="10.59765625" style="55" customWidth="1"/>
    <col min="26" max="26" width="10.59765625" style="55" bestFit="1" customWidth="1"/>
    <col min="27" max="27" width="9.59765625" style="55" bestFit="1" customWidth="1"/>
    <col min="28" max="28" width="8.09765625" style="55" bestFit="1" customWidth="1"/>
    <col min="29" max="29" width="10.59765625" style="55" bestFit="1" customWidth="1"/>
    <col min="30" max="30" width="9.59765625" style="55" bestFit="1" customWidth="1"/>
    <col min="31" max="31" width="11.09765625" style="55" customWidth="1"/>
    <col min="32" max="32" width="10.59765625" style="55" bestFit="1" customWidth="1"/>
    <col min="33" max="33" width="10.8984375" style="55" customWidth="1"/>
    <col min="34" max="34" width="9.8984375" style="55" bestFit="1" customWidth="1"/>
    <col min="35" max="35" width="10.59765625" style="55" bestFit="1" customWidth="1"/>
    <col min="36" max="36" width="9.59765625" style="55" bestFit="1" customWidth="1"/>
    <col min="37" max="16384" width="8.59765625" style="55"/>
  </cols>
  <sheetData>
    <row r="1" spans="1:36">
      <c r="A1" s="29" t="s">
        <v>96</v>
      </c>
      <c r="B1" s="476" t="str">
        <f>PA_NAME</f>
        <v>San Diego Gas &amp; Electric Co</v>
      </c>
      <c r="V1" s="960"/>
      <c r="W1" s="960"/>
      <c r="X1" s="960"/>
    </row>
    <row r="2" spans="1:36">
      <c r="A2" s="29" t="s">
        <v>97</v>
      </c>
      <c r="B2" s="476" t="str">
        <f>RPT_YEAR</f>
        <v>2024-2031</v>
      </c>
      <c r="V2" s="960"/>
      <c r="W2" s="960"/>
      <c r="X2" s="960"/>
    </row>
    <row r="3" spans="1:36" ht="14.4">
      <c r="A3" s="59" t="s">
        <v>637</v>
      </c>
      <c r="V3" s="960"/>
      <c r="W3" s="960"/>
      <c r="X3" s="960"/>
    </row>
    <row r="5" spans="1:36">
      <c r="B5" s="1193"/>
      <c r="C5" s="1194"/>
      <c r="D5" s="1194"/>
      <c r="E5" s="1194"/>
      <c r="V5" s="1195"/>
      <c r="W5" s="1195"/>
      <c r="X5" s="1195"/>
    </row>
    <row r="6" spans="1:36" ht="14.4">
      <c r="A6" s="697"/>
      <c r="B6" s="1203" t="s">
        <v>1880</v>
      </c>
      <c r="C6" s="1194"/>
      <c r="D6" s="1194"/>
      <c r="E6" s="1194"/>
      <c r="F6" s="1193" t="s">
        <v>638</v>
      </c>
      <c r="G6" s="1194"/>
      <c r="H6" s="1194"/>
      <c r="I6" s="1194"/>
      <c r="J6" s="1193" t="s">
        <v>639</v>
      </c>
      <c r="K6" s="1194"/>
      <c r="L6" s="1194"/>
      <c r="M6" s="1194"/>
      <c r="N6" s="1193" t="s">
        <v>640</v>
      </c>
      <c r="O6" s="1194"/>
      <c r="P6" s="1194"/>
      <c r="Q6" s="1194"/>
      <c r="R6" s="1193" t="s">
        <v>641</v>
      </c>
      <c r="S6" s="1194"/>
      <c r="T6" s="1194"/>
      <c r="U6" s="1194"/>
      <c r="V6" s="1196" t="s">
        <v>1871</v>
      </c>
      <c r="W6" s="1195"/>
      <c r="X6" s="1195"/>
      <c r="Y6" s="1193" t="s">
        <v>642</v>
      </c>
      <c r="Z6" s="1194"/>
      <c r="AA6" s="1194"/>
      <c r="AB6" s="1193" t="s">
        <v>643</v>
      </c>
      <c r="AC6" s="1194"/>
      <c r="AD6" s="1194"/>
      <c r="AE6" s="1193" t="s">
        <v>644</v>
      </c>
      <c r="AF6" s="1194"/>
      <c r="AG6" s="1194"/>
      <c r="AH6" s="1193" t="s">
        <v>645</v>
      </c>
      <c r="AI6" s="1194"/>
      <c r="AJ6" s="1194"/>
    </row>
    <row r="7" spans="1:36" s="540" customFormat="1" ht="43.2">
      <c r="A7" s="698" t="s">
        <v>456</v>
      </c>
      <c r="B7" s="698" t="s">
        <v>646</v>
      </c>
      <c r="C7" s="699" t="s">
        <v>647</v>
      </c>
      <c r="D7" s="698" t="s">
        <v>635</v>
      </c>
      <c r="E7" s="698" t="s">
        <v>196</v>
      </c>
      <c r="F7" s="698" t="s">
        <v>646</v>
      </c>
      <c r="G7" s="699" t="s">
        <v>647</v>
      </c>
      <c r="H7" s="698" t="s">
        <v>635</v>
      </c>
      <c r="I7" s="698" t="s">
        <v>196</v>
      </c>
      <c r="J7" s="698" t="s">
        <v>646</v>
      </c>
      <c r="K7" s="699" t="s">
        <v>647</v>
      </c>
      <c r="L7" s="698" t="s">
        <v>635</v>
      </c>
      <c r="M7" s="698" t="s">
        <v>196</v>
      </c>
      <c r="N7" s="698" t="s">
        <v>646</v>
      </c>
      <c r="O7" s="699" t="s">
        <v>647</v>
      </c>
      <c r="P7" s="698" t="s">
        <v>635</v>
      </c>
      <c r="Q7" s="698" t="s">
        <v>196</v>
      </c>
      <c r="R7" s="698" t="s">
        <v>646</v>
      </c>
      <c r="S7" s="699" t="s">
        <v>647</v>
      </c>
      <c r="T7" s="698" t="s">
        <v>635</v>
      </c>
      <c r="U7" s="698" t="s">
        <v>196</v>
      </c>
      <c r="V7" s="961" t="s">
        <v>648</v>
      </c>
      <c r="W7" s="961" t="s">
        <v>649</v>
      </c>
      <c r="X7" s="961" t="s">
        <v>650</v>
      </c>
      <c r="Y7" s="698" t="s">
        <v>648</v>
      </c>
      <c r="Z7" s="698" t="s">
        <v>649</v>
      </c>
      <c r="AA7" s="698" t="s">
        <v>650</v>
      </c>
      <c r="AB7" s="698" t="s">
        <v>648</v>
      </c>
      <c r="AC7" s="698" t="s">
        <v>649</v>
      </c>
      <c r="AD7" s="698" t="s">
        <v>650</v>
      </c>
      <c r="AE7" s="698" t="s">
        <v>648</v>
      </c>
      <c r="AF7" s="698" t="s">
        <v>649</v>
      </c>
      <c r="AG7" s="698" t="s">
        <v>650</v>
      </c>
      <c r="AH7" s="698" t="s">
        <v>648</v>
      </c>
      <c r="AI7" s="698" t="s">
        <v>649</v>
      </c>
      <c r="AJ7" s="698" t="s">
        <v>650</v>
      </c>
    </row>
    <row r="8" spans="1:36">
      <c r="A8" s="700" t="s">
        <v>17</v>
      </c>
      <c r="B8" s="905"/>
      <c r="C8" s="905"/>
      <c r="D8" s="905"/>
      <c r="E8" s="906">
        <f>SUM(B8:D8)</f>
        <v>0</v>
      </c>
      <c r="F8" s="905"/>
      <c r="G8" s="905"/>
      <c r="H8" s="907">
        <f>+SUMIF('4.1 Program Budget - 2024-2027'!$G$6:$G$130,$A8,'4.1 Program Budget - 2024-2027'!$R$6:$R$130)</f>
        <v>480</v>
      </c>
      <c r="I8" s="906">
        <f>SUM(F8:H8)</f>
        <v>480</v>
      </c>
      <c r="J8" s="905"/>
      <c r="K8" s="905"/>
      <c r="L8" s="907">
        <f>+SUMIF('4.1 Program Budget - 2024-2027'!$G$6:$G$130,$A8,'4.1 Program Budget - 2024-2027'!$AJ$6:$AJ$130)</f>
        <v>883</v>
      </c>
      <c r="M8" s="906">
        <f>SUM(J8:L8)</f>
        <v>883</v>
      </c>
      <c r="N8" s="905"/>
      <c r="O8" s="905"/>
      <c r="P8" s="907">
        <f>+SUMIF('4.1 Program Budget - 2024-2027'!$G$6:$G$130,$A8,'4.1 Program Budget - 2024-2027'!$BB$6:$BB$130)</f>
        <v>883</v>
      </c>
      <c r="Q8" s="906">
        <f>SUM(N8:P8)</f>
        <v>883</v>
      </c>
      <c r="R8" s="905"/>
      <c r="S8" s="905"/>
      <c r="T8" s="907">
        <f>+SUMIF('4.1 Program Budget - 2024-2027'!$G$6:$G$130,$A8,'4.1 Program Budget - 2024-2027'!$BT$6:$BT$130)</f>
        <v>883</v>
      </c>
      <c r="U8" s="906">
        <f>SUM(R8:T8)</f>
        <v>883</v>
      </c>
      <c r="V8" s="541"/>
      <c r="W8" s="541"/>
      <c r="X8" s="541"/>
      <c r="Y8" s="701">
        <f>+'7.3 PA PY budget_savings'!D49</f>
        <v>303</v>
      </c>
      <c r="Z8" s="701">
        <f>+'7.3 PA PY budget_savings'!E49</f>
        <v>15000</v>
      </c>
      <c r="AA8" s="701">
        <f>+'7.3 PA PY budget_savings'!F49</f>
        <v>666</v>
      </c>
      <c r="AB8" s="701">
        <f>+'7.3 PA PY budget_savings'!J49</f>
        <v>309</v>
      </c>
      <c r="AC8" s="701">
        <f>+'7.3 PA PY budget_savings'!K49</f>
        <v>21000</v>
      </c>
      <c r="AD8" s="701">
        <f>+'7.3 PA PY budget_savings'!L49</f>
        <v>999</v>
      </c>
      <c r="AE8" s="701">
        <f>+'7.3 PA PY budget_savings'!P49</f>
        <v>309</v>
      </c>
      <c r="AF8" s="701">
        <f>+'7.3 PA PY budget_savings'!Q49</f>
        <v>21000</v>
      </c>
      <c r="AG8" s="701">
        <f>+'7.3 PA PY budget_savings'!R49</f>
        <v>999</v>
      </c>
      <c r="AH8" s="701">
        <f>+'7.3 PA PY budget_savings'!V49</f>
        <v>309</v>
      </c>
      <c r="AI8" s="701">
        <f>+'7.3 PA PY budget_savings'!W49</f>
        <v>21000</v>
      </c>
      <c r="AJ8" s="701">
        <f>+'7.3 PA PY budget_savings'!X49</f>
        <v>999</v>
      </c>
    </row>
    <row r="9" spans="1:36">
      <c r="A9" s="700" t="s">
        <v>22</v>
      </c>
      <c r="B9" s="905"/>
      <c r="C9" s="905"/>
      <c r="D9" s="905"/>
      <c r="E9" s="906">
        <f t="shared" ref="E9:E13" si="0">SUM(B9:D9)</f>
        <v>0</v>
      </c>
      <c r="F9" s="905"/>
      <c r="G9" s="905"/>
      <c r="H9" s="907">
        <f>+SUMIF('4.1 Program Budget - 2024-2027'!$G$6:$G$130,$A9,'4.1 Program Budget - 2024-2027'!$R$6:$R$130)</f>
        <v>250</v>
      </c>
      <c r="I9" s="906">
        <f t="shared" ref="I9:I13" si="1">SUM(F9:H9)</f>
        <v>250</v>
      </c>
      <c r="J9" s="905"/>
      <c r="K9" s="905"/>
      <c r="L9" s="907">
        <f>+SUMIF('4.1 Program Budget - 2024-2027'!$G$6:$G$130,$A9,'4.1 Program Budget - 2024-2027'!$AJ$6:$AJ$130)</f>
        <v>351</v>
      </c>
      <c r="M9" s="906">
        <f t="shared" ref="M9:M13" si="2">SUM(J9:L9)</f>
        <v>351</v>
      </c>
      <c r="N9" s="905"/>
      <c r="O9" s="905"/>
      <c r="P9" s="907">
        <f>+SUMIF('4.1 Program Budget - 2024-2027'!$G$6:$G$130,$A9,'4.1 Program Budget - 2024-2027'!$BB$6:$BB$130)</f>
        <v>351</v>
      </c>
      <c r="Q9" s="906">
        <f t="shared" ref="Q9:Q13" si="3">SUM(N9:P9)</f>
        <v>351</v>
      </c>
      <c r="R9" s="905"/>
      <c r="S9" s="905"/>
      <c r="T9" s="907">
        <f>+SUMIF('4.1 Program Budget - 2024-2027'!$G$6:$G$130,$A9,'4.1 Program Budget - 2024-2027'!$BT$6:$BT$130)</f>
        <v>351</v>
      </c>
      <c r="U9" s="906">
        <f t="shared" ref="U9:U13" si="4">SUM(R9:T9)</f>
        <v>351</v>
      </c>
      <c r="V9" s="541"/>
      <c r="W9" s="541"/>
      <c r="X9" s="541"/>
      <c r="Y9" s="701">
        <f>+'7.3 PA PY budget_savings'!D50</f>
        <v>101</v>
      </c>
      <c r="Z9" s="701">
        <f>+'7.3 PA PY budget_savings'!E50</f>
        <v>5000</v>
      </c>
      <c r="AA9" s="701">
        <f>+'7.3 PA PY budget_savings'!F50</f>
        <v>222</v>
      </c>
      <c r="AB9" s="701">
        <f>+'7.3 PA PY budget_savings'!J50</f>
        <v>103</v>
      </c>
      <c r="AC9" s="701">
        <f>+'7.3 PA PY budget_savings'!K50</f>
        <v>7000</v>
      </c>
      <c r="AD9" s="701">
        <f>+'7.3 PA PY budget_savings'!L50</f>
        <v>333</v>
      </c>
      <c r="AE9" s="701">
        <f>+'7.3 PA PY budget_savings'!P50</f>
        <v>103</v>
      </c>
      <c r="AF9" s="701">
        <f>+'7.3 PA PY budget_savings'!Q50</f>
        <v>7000</v>
      </c>
      <c r="AG9" s="701">
        <f>+'7.3 PA PY budget_savings'!R50</f>
        <v>333</v>
      </c>
      <c r="AH9" s="701">
        <f>+'7.3 PA PY budget_savings'!V50</f>
        <v>103</v>
      </c>
      <c r="AI9" s="701">
        <f>+'7.3 PA PY budget_savings'!W50</f>
        <v>7000</v>
      </c>
      <c r="AJ9" s="701">
        <f>+'7.3 PA PY budget_savings'!X50</f>
        <v>333</v>
      </c>
    </row>
    <row r="10" spans="1:36">
      <c r="A10" s="700" t="s">
        <v>25</v>
      </c>
      <c r="B10" s="905"/>
      <c r="C10" s="905"/>
      <c r="D10" s="905"/>
      <c r="E10" s="906">
        <f t="shared" si="0"/>
        <v>0</v>
      </c>
      <c r="F10" s="908"/>
      <c r="G10" s="905"/>
      <c r="H10" s="907">
        <f>+SUMIF('4.1 Program Budget - 2024-2027'!$G$6:$G$130,$A10,'4.1 Program Budget - 2024-2027'!$R$6:$R$130)</f>
        <v>3500</v>
      </c>
      <c r="I10" s="906">
        <f t="shared" si="1"/>
        <v>3500</v>
      </c>
      <c r="J10" s="908"/>
      <c r="K10" s="905"/>
      <c r="L10" s="907">
        <f>+SUMIF('4.1 Program Budget - 2024-2027'!$G$6:$G$130,$A10,'4.1 Program Budget - 2024-2027'!$AJ$6:$AJ$130)</f>
        <v>3501</v>
      </c>
      <c r="M10" s="906">
        <f t="shared" si="2"/>
        <v>3501</v>
      </c>
      <c r="N10" s="908"/>
      <c r="O10" s="905"/>
      <c r="P10" s="907">
        <f>+SUMIF('4.1 Program Budget - 2024-2027'!$G$6:$G$130,$A10,'4.1 Program Budget - 2024-2027'!$BB$6:$BB$130)</f>
        <v>3501</v>
      </c>
      <c r="Q10" s="906">
        <f t="shared" si="3"/>
        <v>3501</v>
      </c>
      <c r="R10" s="908"/>
      <c r="S10" s="905"/>
      <c r="T10" s="907">
        <f>+SUMIF('4.1 Program Budget - 2024-2027'!$G$6:$G$130,$A10,'4.1 Program Budget - 2024-2027'!$BT$6:$BT$130)</f>
        <v>3501</v>
      </c>
      <c r="U10" s="906">
        <f t="shared" si="4"/>
        <v>3501</v>
      </c>
      <c r="V10" s="541"/>
      <c r="W10" s="541"/>
      <c r="X10" s="541"/>
      <c r="Y10" s="701">
        <f>+'7.3 PA PY budget_savings'!D51</f>
        <v>251</v>
      </c>
      <c r="Z10" s="701">
        <f>+'7.3 PA PY budget_savings'!E51</f>
        <v>25000</v>
      </c>
      <c r="AA10" s="701">
        <f>+'7.3 PA PY budget_savings'!F51</f>
        <v>222</v>
      </c>
      <c r="AB10" s="701">
        <f>+'7.3 PA PY budget_savings'!J51</f>
        <v>253</v>
      </c>
      <c r="AC10" s="701">
        <f>+'7.3 PA PY budget_savings'!K51</f>
        <v>37000</v>
      </c>
      <c r="AD10" s="701">
        <f>+'7.3 PA PY budget_savings'!L51</f>
        <v>333</v>
      </c>
      <c r="AE10" s="701">
        <f>+'7.3 PA PY budget_savings'!P51</f>
        <v>253</v>
      </c>
      <c r="AF10" s="701">
        <f>+'7.3 PA PY budget_savings'!Q51</f>
        <v>37000</v>
      </c>
      <c r="AG10" s="701">
        <f>+'7.3 PA PY budget_savings'!R51</f>
        <v>333</v>
      </c>
      <c r="AH10" s="701">
        <f>+'7.3 PA PY budget_savings'!V51</f>
        <v>253</v>
      </c>
      <c r="AI10" s="701">
        <f>+'7.3 PA PY budget_savings'!W51</f>
        <v>37000</v>
      </c>
      <c r="AJ10" s="701">
        <f>+'7.3 PA PY budget_savings'!X51</f>
        <v>333</v>
      </c>
    </row>
    <row r="11" spans="1:36">
      <c r="A11" s="700" t="s">
        <v>27</v>
      </c>
      <c r="B11" s="905"/>
      <c r="C11" s="905"/>
      <c r="D11" s="905"/>
      <c r="E11" s="906">
        <f t="shared" si="0"/>
        <v>0</v>
      </c>
      <c r="F11" s="905"/>
      <c r="G11" s="905"/>
      <c r="H11" s="907">
        <f>+SUMIF('4.1 Program Budget - 2024-2027'!$G$6:$G$130,$A11,'4.1 Program Budget - 2024-2027'!$R$6:$R$130)</f>
        <v>0</v>
      </c>
      <c r="I11" s="906">
        <f t="shared" si="1"/>
        <v>0</v>
      </c>
      <c r="J11" s="905"/>
      <c r="K11" s="905"/>
      <c r="L11" s="907">
        <f>+SUMIF('4.1 Program Budget - 2024-2027'!$G$6:$G$130,$A11,'4.1 Program Budget - 2024-2027'!$AJ$6:$AJ$130)</f>
        <v>0</v>
      </c>
      <c r="M11" s="906">
        <f t="shared" si="2"/>
        <v>0</v>
      </c>
      <c r="N11" s="905"/>
      <c r="O11" s="905"/>
      <c r="P11" s="907">
        <f>+SUMIF('4.1 Program Budget - 2024-2027'!$G$6:$G$130,$A11,'4.1 Program Budget - 2024-2027'!$BB$6:$BB$130)</f>
        <v>0</v>
      </c>
      <c r="Q11" s="906">
        <f t="shared" si="3"/>
        <v>0</v>
      </c>
      <c r="R11" s="905"/>
      <c r="S11" s="905"/>
      <c r="T11" s="907">
        <f>+SUMIF('4.1 Program Budget - 2024-2027'!$G$6:$G$130,$A11,'4.1 Program Budget - 2024-2027'!$BT$6:$BT$130)</f>
        <v>0</v>
      </c>
      <c r="U11" s="906">
        <f t="shared" si="4"/>
        <v>0</v>
      </c>
      <c r="V11" s="541"/>
      <c r="W11" s="541"/>
      <c r="X11" s="541"/>
      <c r="Y11" s="701">
        <f>+'7.3 PA PY budget_savings'!D52</f>
        <v>0</v>
      </c>
      <c r="Z11" s="701">
        <f>+'7.3 PA PY budget_savings'!E52</f>
        <v>0</v>
      </c>
      <c r="AA11" s="701">
        <f>+'7.3 PA PY budget_savings'!F52</f>
        <v>0</v>
      </c>
      <c r="AB11" s="701">
        <f>+'7.3 PA PY budget_savings'!J52</f>
        <v>0</v>
      </c>
      <c r="AC11" s="701">
        <f>+'7.3 PA PY budget_savings'!K52</f>
        <v>0</v>
      </c>
      <c r="AD11" s="701">
        <f>+'7.3 PA PY budget_savings'!L52</f>
        <v>0</v>
      </c>
      <c r="AE11" s="701">
        <f>+'7.3 PA PY budget_savings'!P52</f>
        <v>0</v>
      </c>
      <c r="AF11" s="701">
        <f>+'7.3 PA PY budget_savings'!Q52</f>
        <v>0</v>
      </c>
      <c r="AG11" s="701">
        <f>+'7.3 PA PY budget_savings'!R52</f>
        <v>0</v>
      </c>
      <c r="AH11" s="701">
        <f>+'7.3 PA PY budget_savings'!V52</f>
        <v>0</v>
      </c>
      <c r="AI11" s="701">
        <f>+'7.3 PA PY budget_savings'!W52</f>
        <v>0</v>
      </c>
      <c r="AJ11" s="701">
        <f>+'7.3 PA PY budget_savings'!X52</f>
        <v>0</v>
      </c>
    </row>
    <row r="12" spans="1:36">
      <c r="A12" s="962" t="s">
        <v>30</v>
      </c>
      <c r="B12" s="905"/>
      <c r="C12" s="905"/>
      <c r="D12" s="905"/>
      <c r="E12" s="906">
        <f t="shared" si="0"/>
        <v>0</v>
      </c>
      <c r="F12" s="905">
        <v>4266</v>
      </c>
      <c r="G12" s="905">
        <v>383</v>
      </c>
      <c r="H12" s="907">
        <f>+SUMIF('4.1 Program Budget - 2024-2027'!$G$6:$G$130,$A12,'4.1 Program Budget - 2024-2027'!$R$6:$R$130)</f>
        <v>0</v>
      </c>
      <c r="I12" s="906">
        <f t="shared" si="1"/>
        <v>4649</v>
      </c>
      <c r="J12" s="905"/>
      <c r="K12" s="905"/>
      <c r="L12" s="907">
        <f>+SUMIF('4.1 Program Budget - 2024-2027'!$G$6:$G$130,$A12,'4.1 Program Budget - 2024-2027'!$AJ$6:$AJ$130)</f>
        <v>0</v>
      </c>
      <c r="M12" s="906">
        <f t="shared" si="2"/>
        <v>0</v>
      </c>
      <c r="N12" s="905"/>
      <c r="O12" s="905"/>
      <c r="P12" s="907">
        <f>+SUMIF('4.1 Program Budget - 2024-2027'!$G$6:$G$130,$A12,'4.1 Program Budget - 2024-2027'!$BB$6:$BB$130)</f>
        <v>0</v>
      </c>
      <c r="Q12" s="906">
        <f t="shared" si="3"/>
        <v>0</v>
      </c>
      <c r="R12" s="905"/>
      <c r="S12" s="905"/>
      <c r="T12" s="907">
        <f>+SUMIF('4.1 Program Budget - 2024-2027'!$G$6:$G$130,$A12,'4.1 Program Budget - 2024-2027'!$BT$6:$BT$130)</f>
        <v>0</v>
      </c>
      <c r="U12" s="906">
        <f t="shared" si="4"/>
        <v>0</v>
      </c>
      <c r="V12" s="541"/>
      <c r="W12" s="541"/>
      <c r="X12" s="541"/>
      <c r="Y12" s="701">
        <f>+'7.3 PA PY budget_savings'!D54</f>
        <v>0</v>
      </c>
      <c r="Z12" s="701">
        <f>+'7.3 PA PY budget_savings'!E54</f>
        <v>0</v>
      </c>
      <c r="AA12" s="701">
        <f>+'7.3 PA PY budget_savings'!F54</f>
        <v>0</v>
      </c>
      <c r="AB12" s="701">
        <f>+'7.3 PA PY budget_savings'!J54</f>
        <v>0</v>
      </c>
      <c r="AC12" s="701">
        <f>+'7.3 PA PY budget_savings'!K54</f>
        <v>0</v>
      </c>
      <c r="AD12" s="701">
        <f>+'7.3 PA PY budget_savings'!L54</f>
        <v>0</v>
      </c>
      <c r="AE12" s="701">
        <f>+'7.3 PA PY budget_savings'!P54</f>
        <v>0</v>
      </c>
      <c r="AF12" s="701">
        <f>+'7.3 PA PY budget_savings'!Q54</f>
        <v>0</v>
      </c>
      <c r="AG12" s="701">
        <f>+'7.3 PA PY budget_savings'!R54</f>
        <v>0</v>
      </c>
      <c r="AH12" s="701">
        <f>+'7.3 PA PY budget_savings'!V54</f>
        <v>0</v>
      </c>
      <c r="AI12" s="701">
        <f>+'7.3 PA PY budget_savings'!W54</f>
        <v>0</v>
      </c>
      <c r="AJ12" s="701">
        <f>+'7.3 PA PY budget_savings'!X54</f>
        <v>0</v>
      </c>
    </row>
    <row r="13" spans="1:36">
      <c r="A13" s="702" t="s">
        <v>651</v>
      </c>
      <c r="B13" s="905"/>
      <c r="C13" s="905"/>
      <c r="D13" s="905"/>
      <c r="E13" s="906">
        <f t="shared" si="0"/>
        <v>0</v>
      </c>
      <c r="F13" s="905"/>
      <c r="G13" s="905"/>
      <c r="H13" s="907">
        <f>'4.1 Program Budget - 2024-2027'!R$130-SUM(H8:H12)-SUMIF('4.1 Program Budget - 2024-2027'!$G$6:$G$130,README!$L$16,'4.1 Program Budget - 2024-2027'!$R$6:$R$130)</f>
        <v>0</v>
      </c>
      <c r="I13" s="906">
        <f t="shared" si="1"/>
        <v>0</v>
      </c>
      <c r="J13" s="905">
        <v>2005</v>
      </c>
      <c r="K13" s="905">
        <v>800</v>
      </c>
      <c r="L13" s="907">
        <f>'4.1 Program Budget - 2024-2027'!AJ$130-SUM(L8:L12)-SUMIF('4.1 Program Budget - 2024-2027'!$G$6:$G$130,README!$L$16,'4.1 Program Budget - 2024-2027'!$AJ$6:$AJ$130)</f>
        <v>0</v>
      </c>
      <c r="M13" s="906">
        <f t="shared" si="2"/>
        <v>2805</v>
      </c>
      <c r="N13" s="905">
        <v>2005</v>
      </c>
      <c r="O13" s="905">
        <v>1800</v>
      </c>
      <c r="P13" s="907">
        <f>+SUMIF('4.1 Program Budget - 2024-2027'!$G$6:$G$130,$A13,'4.1 Program Budget - 2024-2027'!$BB$6:$BB$130)</f>
        <v>0</v>
      </c>
      <c r="Q13" s="906">
        <f t="shared" si="3"/>
        <v>3805</v>
      </c>
      <c r="R13" s="905">
        <v>2005</v>
      </c>
      <c r="S13" s="905">
        <v>2000</v>
      </c>
      <c r="T13" s="907">
        <f>+SUMIF('4.1 Program Budget - 2024-2027'!$G$6:$G$130,$A13,'4.1 Program Budget - 2024-2027'!$BT$6:$BT$130)</f>
        <v>0</v>
      </c>
      <c r="U13" s="906">
        <f t="shared" si="4"/>
        <v>4005</v>
      </c>
      <c r="V13" s="541"/>
      <c r="W13" s="541"/>
      <c r="X13" s="541"/>
      <c r="Y13" s="701">
        <f>'7.3 PA PY budget_savings'!D58+'7.3 PA PY budget_savings'!D68-'7.3 PA PY budget_savings'!D57-SUM(Y8:Y12)</f>
        <v>0</v>
      </c>
      <c r="Z13" s="701">
        <f>'7.3 PA PY budget_savings'!E58+'7.3 PA PY budget_savings'!E68-'7.3 PA PY budget_savings'!E57-SUM(Z8:Z12)</f>
        <v>0</v>
      </c>
      <c r="AA13" s="701">
        <f>'7.3 PA PY budget_savings'!F53+'7.3 PA PY budget_savings'!F55+'7.3 PA PY budget_savings'!F56+'7.3 PA PY budget_savings'!F68</f>
        <v>0</v>
      </c>
      <c r="AB13" s="701">
        <f>+'7.3 PA PY budget_savings'!J58+'7.3 PA PY budget_savings'!J68-'7.3 PA PY budget_savings'!J57-SUM(AB8:AB12)</f>
        <v>0</v>
      </c>
      <c r="AC13" s="701">
        <f>+'7.3 PA PY budget_savings'!K58+'7.3 PA PY budget_savings'!K68-'7.3 PA PY budget_savings'!K57-SUM(AC8:AC12)</f>
        <v>0</v>
      </c>
      <c r="AD13" s="701">
        <f>'7.3 PA PY budget_savings'!L53+'7.3 PA PY budget_savings'!L55+'7.3 PA PY budget_savings'!L56+'7.3 PA PY budget_savings'!L68</f>
        <v>0</v>
      </c>
      <c r="AE13" s="701">
        <f>+'7.3 PA PY budget_savings'!P58+'7.3 PA PY budget_savings'!P68-'7.3 PA PY budget_savings'!O57-SUM(AE8:AE12)</f>
        <v>0</v>
      </c>
      <c r="AF13" s="701">
        <f>+'7.3 PA PY budget_savings'!Q58+'7.3 PA PY budget_savings'!Q68-'7.3 PA PY budget_savings'!P57-SUM(AF8:AF12)</f>
        <v>0</v>
      </c>
      <c r="AG13" s="701">
        <f>+'7.3 PA PY budget_savings'!R58+'7.3 PA PY budget_savings'!R68-'7.3 PA PY budget_savings'!Q57-SUM(AG8:AG12)</f>
        <v>0</v>
      </c>
      <c r="AH13" s="701">
        <f>+'7.3 PA PY budget_savings'!V58+'7.3 PA PY budget_savings'!V68-'7.3 PA PY budget_savings'!R57-SUM(AH8:AH12)</f>
        <v>0</v>
      </c>
      <c r="AI13" s="701">
        <f>+'7.3 PA PY budget_savings'!W58+'7.3 PA PY budget_savings'!W68-'7.3 PA PY budget_savings'!U57-SUM(AI8:AI12)</f>
        <v>0</v>
      </c>
      <c r="AJ13" s="701">
        <f>+'7.3 PA PY budget_savings'!X58+'7.3 PA PY budget_savings'!X68-'7.3 PA PY budget_savings'!V57-SUM(AJ8:AJ12)</f>
        <v>0</v>
      </c>
    </row>
    <row r="14" spans="1:36">
      <c r="A14" s="703" t="s">
        <v>652</v>
      </c>
      <c r="B14" s="909">
        <f t="shared" ref="B14:L14" si="5">SUM(B8:B13)</f>
        <v>0</v>
      </c>
      <c r="C14" s="909">
        <f t="shared" si="5"/>
        <v>0</v>
      </c>
      <c r="D14" s="909">
        <f t="shared" si="5"/>
        <v>0</v>
      </c>
      <c r="E14" s="906">
        <f t="shared" si="5"/>
        <v>0</v>
      </c>
      <c r="F14" s="909">
        <f t="shared" si="5"/>
        <v>4266</v>
      </c>
      <c r="G14" s="909">
        <f t="shared" si="5"/>
        <v>383</v>
      </c>
      <c r="H14" s="909">
        <f t="shared" si="5"/>
        <v>4230</v>
      </c>
      <c r="I14" s="906">
        <f t="shared" si="5"/>
        <v>8879</v>
      </c>
      <c r="J14" s="909">
        <f t="shared" si="5"/>
        <v>2005</v>
      </c>
      <c r="K14" s="909">
        <f t="shared" si="5"/>
        <v>800</v>
      </c>
      <c r="L14" s="909">
        <f t="shared" si="5"/>
        <v>4735</v>
      </c>
      <c r="M14" s="906">
        <f>SUM(M8:M13)</f>
        <v>7540</v>
      </c>
      <c r="N14" s="909">
        <f t="shared" ref="N14:P14" si="6">SUM(N8:N13)</f>
        <v>2005</v>
      </c>
      <c r="O14" s="909">
        <f t="shared" si="6"/>
        <v>1800</v>
      </c>
      <c r="P14" s="909">
        <f t="shared" si="6"/>
        <v>4735</v>
      </c>
      <c r="Q14" s="906">
        <f>SUM(Q8:Q13)</f>
        <v>8540</v>
      </c>
      <c r="R14" s="909">
        <f t="shared" ref="R14:T14" si="7">SUM(R8:R13)</f>
        <v>2005</v>
      </c>
      <c r="S14" s="909">
        <f t="shared" si="7"/>
        <v>2000</v>
      </c>
      <c r="T14" s="909">
        <f t="shared" si="7"/>
        <v>4735</v>
      </c>
      <c r="U14" s="906">
        <f>SUM(U8:U13)</f>
        <v>8740</v>
      </c>
      <c r="V14" s="701">
        <f t="shared" ref="V14:AC14" si="8">SUM(V8:V13)</f>
        <v>0</v>
      </c>
      <c r="W14" s="701">
        <f t="shared" si="8"/>
        <v>0</v>
      </c>
      <c r="X14" s="701">
        <f t="shared" si="8"/>
        <v>0</v>
      </c>
      <c r="Y14" s="701">
        <f t="shared" si="8"/>
        <v>655</v>
      </c>
      <c r="Z14" s="701">
        <f t="shared" si="8"/>
        <v>45000</v>
      </c>
      <c r="AA14" s="701">
        <f t="shared" si="8"/>
        <v>1110</v>
      </c>
      <c r="AB14" s="701">
        <f t="shared" si="8"/>
        <v>665</v>
      </c>
      <c r="AC14" s="701">
        <f t="shared" si="8"/>
        <v>65000</v>
      </c>
      <c r="AD14" s="701">
        <f>SUM(AD8:AD13)</f>
        <v>1665</v>
      </c>
      <c r="AE14" s="701">
        <f t="shared" ref="AE14:AF14" si="9">SUM(AE8:AE13)</f>
        <v>665</v>
      </c>
      <c r="AF14" s="701">
        <f t="shared" si="9"/>
        <v>65000</v>
      </c>
      <c r="AG14" s="701">
        <f>SUM(AG8:AG13)</f>
        <v>1665</v>
      </c>
      <c r="AH14" s="701">
        <f t="shared" ref="AH14:AI14" si="10">SUM(AH8:AH13)</f>
        <v>665</v>
      </c>
      <c r="AI14" s="701">
        <f t="shared" si="10"/>
        <v>65000</v>
      </c>
      <c r="AJ14" s="701">
        <f>SUM(AJ8:AJ13)</f>
        <v>1665</v>
      </c>
    </row>
    <row r="15" spans="1:36">
      <c r="A15" s="700" t="s">
        <v>653</v>
      </c>
      <c r="B15" s="905"/>
      <c r="C15" s="905"/>
      <c r="D15" s="905"/>
      <c r="E15" s="906">
        <f>SUM(B15:D15)</f>
        <v>0</v>
      </c>
      <c r="F15" s="905">
        <v>0</v>
      </c>
      <c r="G15" s="905">
        <v>0</v>
      </c>
      <c r="H15" s="905">
        <v>0</v>
      </c>
      <c r="I15" s="906">
        <f>+'4.1 Program Budget - 2024-2027'!S133</f>
        <v>4</v>
      </c>
      <c r="J15" s="905">
        <v>0</v>
      </c>
      <c r="K15" s="905">
        <v>0</v>
      </c>
      <c r="L15" s="905">
        <v>0</v>
      </c>
      <c r="M15" s="1047">
        <f>'4.1 Program Budget - 2024-2027'!AK133</f>
        <v>0</v>
      </c>
      <c r="N15" s="905">
        <v>0</v>
      </c>
      <c r="O15" s="905">
        <v>0</v>
      </c>
      <c r="P15" s="905">
        <v>0</v>
      </c>
      <c r="Q15" s="1047">
        <f>'4.1 Program Budget - 2024-2027'!BC133</f>
        <v>0</v>
      </c>
      <c r="R15" s="905">
        <v>0</v>
      </c>
      <c r="S15" s="905">
        <v>0</v>
      </c>
      <c r="T15" s="905">
        <v>0</v>
      </c>
      <c r="U15" s="1047">
        <f>'4.1 Program Budget - 2024-2027'!BU133</f>
        <v>0</v>
      </c>
      <c r="V15" s="903"/>
      <c r="W15" s="903"/>
      <c r="X15" s="903"/>
      <c r="Y15" s="704"/>
      <c r="Z15" s="704"/>
      <c r="AA15" s="704"/>
      <c r="AB15" s="704"/>
      <c r="AC15" s="704"/>
      <c r="AD15" s="704"/>
      <c r="AE15" s="704"/>
      <c r="AF15" s="704"/>
      <c r="AG15" s="704"/>
      <c r="AH15" s="704"/>
      <c r="AI15" s="704"/>
      <c r="AJ15" s="704"/>
    </row>
    <row r="16" spans="1:36">
      <c r="A16" s="700" t="s">
        <v>654</v>
      </c>
      <c r="B16" s="905"/>
      <c r="C16" s="905"/>
      <c r="D16" s="905"/>
      <c r="E16" s="906">
        <f t="shared" ref="E16" si="11">SUM(B16:D16)</f>
        <v>0</v>
      </c>
      <c r="F16" s="905">
        <v>0</v>
      </c>
      <c r="G16" s="905">
        <v>0</v>
      </c>
      <c r="H16" s="905">
        <v>0</v>
      </c>
      <c r="I16" s="906">
        <f>+'4.1 Program Budget - 2024-2027'!S134</f>
        <v>15</v>
      </c>
      <c r="J16" s="905">
        <v>0</v>
      </c>
      <c r="K16" s="905">
        <v>0</v>
      </c>
      <c r="L16" s="905">
        <v>0</v>
      </c>
      <c r="M16" s="1047">
        <f>'4.1 Program Budget - 2024-2027'!AK134</f>
        <v>0</v>
      </c>
      <c r="N16" s="905">
        <v>0</v>
      </c>
      <c r="O16" s="905">
        <v>0</v>
      </c>
      <c r="P16" s="905">
        <v>0</v>
      </c>
      <c r="Q16" s="1047">
        <f>'4.1 Program Budget - 2024-2027'!BC134</f>
        <v>0</v>
      </c>
      <c r="R16" s="905">
        <v>0</v>
      </c>
      <c r="S16" s="905">
        <v>0</v>
      </c>
      <c r="T16" s="905">
        <v>0</v>
      </c>
      <c r="U16" s="1047">
        <f>'4.1 Program Budget - 2024-2027'!BU134</f>
        <v>0</v>
      </c>
      <c r="V16" s="903"/>
      <c r="W16" s="903"/>
      <c r="X16" s="903"/>
      <c r="Y16" s="704"/>
      <c r="Z16" s="704"/>
      <c r="AA16" s="704"/>
      <c r="AB16" s="705"/>
      <c r="AC16" s="705"/>
      <c r="AD16" s="705"/>
      <c r="AE16" s="705"/>
      <c r="AF16" s="705"/>
      <c r="AG16" s="705"/>
      <c r="AH16" s="705"/>
      <c r="AI16" s="705"/>
      <c r="AJ16" s="705"/>
    </row>
    <row r="17" spans="1:36">
      <c r="A17" s="700" t="s">
        <v>655</v>
      </c>
      <c r="B17" s="905"/>
      <c r="C17" s="905"/>
      <c r="D17" s="905"/>
      <c r="E17" s="906">
        <f t="shared" ref="E17" si="12">SUM(B17:D17)</f>
        <v>0</v>
      </c>
      <c r="F17" s="905"/>
      <c r="G17" s="905"/>
      <c r="H17" s="907">
        <f>SUMIF('4.1 Program Budget - 2024-2027'!$G$6:$G$130,README!$L$16,'4.1 Program Budget - 2024-2027'!$R$6:$R$130)</f>
        <v>0</v>
      </c>
      <c r="I17" s="906">
        <f t="shared" ref="I17" si="13">SUM(F17:H17)</f>
        <v>0</v>
      </c>
      <c r="J17" s="905"/>
      <c r="K17" s="905"/>
      <c r="L17" s="907">
        <f>SUMIF('4.1 Program Budget - 2024-2027'!$G$6:$G$130,README!$L$16,'4.1 Program Budget - 2024-2027'!$AJ$6:$AJ$130)</f>
        <v>0</v>
      </c>
      <c r="M17" s="906">
        <f>SUM(J17:L17)</f>
        <v>0</v>
      </c>
      <c r="N17" s="905"/>
      <c r="O17" s="905"/>
      <c r="P17" s="907">
        <f>SUMIF('4.1 Program Budget - 2024-2027'!$G$6:$G$130,README!$L$16,'4.1 Program Budget - 2024-2027'!$AJ$6:$AJ$130)</f>
        <v>0</v>
      </c>
      <c r="Q17" s="906">
        <f t="shared" ref="Q17" si="14">SUM(N17:P17)</f>
        <v>0</v>
      </c>
      <c r="R17" s="905"/>
      <c r="S17" s="905"/>
      <c r="T17" s="907">
        <f>SUMIF('4.1 Program Budget - 2024-2027'!$G$6:$G$130,README!$L$16,'4.1 Program Budget - 2024-2027'!$AJ$6:$AJ$130)</f>
        <v>0</v>
      </c>
      <c r="U17" s="906">
        <f t="shared" ref="U17" si="15">SUM(R17:T17)</f>
        <v>0</v>
      </c>
      <c r="V17" s="903"/>
      <c r="W17" s="903"/>
      <c r="X17" s="903"/>
      <c r="Y17" s="705"/>
      <c r="Z17" s="705"/>
      <c r="AA17" s="705"/>
      <c r="AB17" s="705"/>
      <c r="AC17" s="705"/>
      <c r="AD17" s="705"/>
      <c r="AE17" s="705"/>
      <c r="AF17" s="705"/>
      <c r="AG17" s="705"/>
      <c r="AH17" s="705"/>
      <c r="AI17" s="705"/>
      <c r="AJ17" s="705"/>
    </row>
    <row r="18" spans="1:36">
      <c r="A18" s="963" t="s">
        <v>211</v>
      </c>
      <c r="B18" s="906">
        <f t="shared" ref="B18:U18" si="16">SUM(B14:B17)</f>
        <v>0</v>
      </c>
      <c r="C18" s="906">
        <f t="shared" si="16"/>
        <v>0</v>
      </c>
      <c r="D18" s="906">
        <f t="shared" si="16"/>
        <v>0</v>
      </c>
      <c r="E18" s="906">
        <f t="shared" si="16"/>
        <v>0</v>
      </c>
      <c r="F18" s="906">
        <f t="shared" si="16"/>
        <v>4266</v>
      </c>
      <c r="G18" s="906">
        <f t="shared" si="16"/>
        <v>383</v>
      </c>
      <c r="H18" s="906">
        <f t="shared" si="16"/>
        <v>4230</v>
      </c>
      <c r="I18" s="906">
        <f t="shared" si="16"/>
        <v>8898</v>
      </c>
      <c r="J18" s="906">
        <f t="shared" si="16"/>
        <v>2005</v>
      </c>
      <c r="K18" s="906">
        <f t="shared" si="16"/>
        <v>800</v>
      </c>
      <c r="L18" s="906">
        <f t="shared" si="16"/>
        <v>4735</v>
      </c>
      <c r="M18" s="906">
        <f t="shared" si="16"/>
        <v>7540</v>
      </c>
      <c r="N18" s="906">
        <f t="shared" si="16"/>
        <v>2005</v>
      </c>
      <c r="O18" s="906">
        <f t="shared" si="16"/>
        <v>1800</v>
      </c>
      <c r="P18" s="906">
        <f t="shared" si="16"/>
        <v>4735</v>
      </c>
      <c r="Q18" s="906">
        <f t="shared" si="16"/>
        <v>8540</v>
      </c>
      <c r="R18" s="906">
        <f t="shared" si="16"/>
        <v>2005</v>
      </c>
      <c r="S18" s="906">
        <f t="shared" si="16"/>
        <v>2000</v>
      </c>
      <c r="T18" s="906">
        <f t="shared" si="16"/>
        <v>4735</v>
      </c>
      <c r="U18" s="906">
        <f t="shared" si="16"/>
        <v>8740</v>
      </c>
      <c r="V18" s="706">
        <f>+V14</f>
        <v>0</v>
      </c>
      <c r="W18" s="706">
        <f t="shared" ref="W18:AJ18" si="17">+W14</f>
        <v>0</v>
      </c>
      <c r="X18" s="706">
        <f t="shared" si="17"/>
        <v>0</v>
      </c>
      <c r="Y18" s="904">
        <f t="shared" si="17"/>
        <v>655</v>
      </c>
      <c r="Z18" s="904">
        <f t="shared" si="17"/>
        <v>45000</v>
      </c>
      <c r="AA18" s="904">
        <f t="shared" si="17"/>
        <v>1110</v>
      </c>
      <c r="AB18" s="904">
        <f t="shared" si="17"/>
        <v>665</v>
      </c>
      <c r="AC18" s="904">
        <f t="shared" si="17"/>
        <v>65000</v>
      </c>
      <c r="AD18" s="904">
        <f t="shared" si="17"/>
        <v>1665</v>
      </c>
      <c r="AE18" s="904">
        <f t="shared" si="17"/>
        <v>665</v>
      </c>
      <c r="AF18" s="904">
        <f t="shared" si="17"/>
        <v>65000</v>
      </c>
      <c r="AG18" s="904">
        <f t="shared" si="17"/>
        <v>1665</v>
      </c>
      <c r="AH18" s="904">
        <f t="shared" si="17"/>
        <v>665</v>
      </c>
      <c r="AI18" s="904">
        <f t="shared" si="17"/>
        <v>65000</v>
      </c>
      <c r="AJ18" s="904">
        <f t="shared" si="17"/>
        <v>1665</v>
      </c>
    </row>
    <row r="19" spans="1:36" ht="14.4">
      <c r="A19" s="964" t="s">
        <v>656</v>
      </c>
      <c r="V19" s="960"/>
      <c r="W19" s="960"/>
      <c r="X19" s="960"/>
    </row>
    <row r="20" spans="1:36" ht="14.4">
      <c r="A20" s="964" t="s">
        <v>657</v>
      </c>
      <c r="V20" s="960"/>
      <c r="W20" s="960"/>
      <c r="X20" s="960"/>
    </row>
    <row r="21" spans="1:36" ht="14.4">
      <c r="A21" s="965"/>
      <c r="V21" s="960"/>
      <c r="W21" s="960"/>
      <c r="X21" s="960"/>
    </row>
    <row r="22" spans="1:36" ht="14.4">
      <c r="A22" s="55"/>
      <c r="V22" s="960"/>
      <c r="W22" s="960"/>
      <c r="X22" s="960"/>
    </row>
    <row r="23" spans="1:36" ht="14.4">
      <c r="A23" s="55"/>
      <c r="V23" s="960"/>
      <c r="W23" s="960"/>
      <c r="X23" s="960"/>
    </row>
    <row r="24" spans="1:36" ht="14.4">
      <c r="A24" s="55"/>
      <c r="V24" s="960"/>
      <c r="W24" s="960"/>
      <c r="X24" s="960"/>
    </row>
    <row r="25" spans="1:36" ht="14.4">
      <c r="A25" s="55"/>
      <c r="V25" s="960"/>
      <c r="W25" s="960"/>
      <c r="X25" s="960"/>
    </row>
    <row r="26" spans="1:36" ht="14.4">
      <c r="A26" s="55"/>
      <c r="V26" s="960"/>
      <c r="W26" s="960"/>
      <c r="X26" s="960"/>
    </row>
    <row r="27" spans="1:36" ht="14.4">
      <c r="A27" s="55"/>
      <c r="V27" s="960"/>
      <c r="W27" s="960"/>
      <c r="X27" s="960"/>
    </row>
    <row r="28" spans="1:36" ht="14.4">
      <c r="A28" s="55"/>
      <c r="V28" s="960"/>
      <c r="W28" s="960"/>
      <c r="X28" s="960"/>
    </row>
    <row r="29" spans="1:36" ht="14.4">
      <c r="A29" s="55"/>
      <c r="V29" s="960"/>
      <c r="W29" s="960"/>
      <c r="X29" s="960"/>
    </row>
    <row r="30" spans="1:36" ht="14.4">
      <c r="A30" s="55"/>
      <c r="V30" s="960"/>
      <c r="W30" s="960"/>
      <c r="X30" s="960"/>
    </row>
    <row r="31" spans="1:36" ht="14.4">
      <c r="A31" s="55"/>
      <c r="V31" s="960"/>
      <c r="W31" s="960"/>
      <c r="X31" s="960"/>
    </row>
    <row r="32" spans="1:36" ht="14.4">
      <c r="A32" s="55"/>
      <c r="V32" s="960"/>
      <c r="W32" s="960"/>
      <c r="X32" s="960"/>
    </row>
    <row r="33" spans="1:1" ht="14.4">
      <c r="A33" s="55"/>
    </row>
    <row r="34" spans="1:1" ht="14.4">
      <c r="A34" s="55"/>
    </row>
    <row r="35" spans="1:1" ht="14.4">
      <c r="A35" s="55"/>
    </row>
    <row r="36" spans="1:1" ht="14.4">
      <c r="A36" s="55"/>
    </row>
    <row r="37" spans="1:1" ht="14.4">
      <c r="A37" s="55"/>
    </row>
    <row r="38" spans="1:1" ht="14.4">
      <c r="A38" s="55"/>
    </row>
    <row r="39" spans="1:1" ht="14.4">
      <c r="A39" s="55"/>
    </row>
    <row r="40" spans="1:1" ht="14.4">
      <c r="A40" s="55"/>
    </row>
    <row r="41" spans="1:1" ht="14.4">
      <c r="A41" s="55"/>
    </row>
    <row r="42" spans="1:1" ht="14.4">
      <c r="A42" s="55"/>
    </row>
    <row r="43" spans="1:1" ht="14.4">
      <c r="A43" s="55"/>
    </row>
    <row r="44" spans="1:1" ht="14.4">
      <c r="A44" s="55"/>
    </row>
    <row r="45" spans="1:1" ht="14.4">
      <c r="A45" s="55"/>
    </row>
    <row r="46" spans="1:1" ht="14.4">
      <c r="A46" s="55"/>
    </row>
    <row r="47" spans="1:1" ht="14.4">
      <c r="A47" s="55"/>
    </row>
    <row r="48" spans="1:1" ht="14.4">
      <c r="A48" s="55"/>
    </row>
    <row r="49" spans="1:1" ht="14.4">
      <c r="A49" s="55"/>
    </row>
    <row r="50" spans="1:1" ht="14.4">
      <c r="A50" s="55"/>
    </row>
    <row r="51" spans="1:1" ht="14.4">
      <c r="A51" s="55"/>
    </row>
    <row r="52" spans="1:1" ht="14.4">
      <c r="A52" s="55"/>
    </row>
    <row r="53" spans="1:1" ht="14.4">
      <c r="A53" s="55"/>
    </row>
    <row r="54" spans="1:1" ht="14.4">
      <c r="A54" s="55"/>
    </row>
    <row r="55" spans="1:1" ht="14.4">
      <c r="A55" s="55"/>
    </row>
    <row r="56" spans="1:1" ht="14.4">
      <c r="A56" s="55"/>
    </row>
    <row r="57" spans="1:1" ht="14.4">
      <c r="A57" s="55"/>
    </row>
    <row r="58" spans="1:1" ht="14.4">
      <c r="A58" s="55"/>
    </row>
    <row r="59" spans="1:1" ht="14.4">
      <c r="A59" s="55"/>
    </row>
    <row r="60" spans="1:1" ht="14.4">
      <c r="A60" s="55"/>
    </row>
    <row r="61" spans="1:1" ht="14.4">
      <c r="A61" s="55"/>
    </row>
    <row r="62" spans="1:1" ht="14.4">
      <c r="A62" s="55"/>
    </row>
    <row r="63" spans="1:1" ht="14.4">
      <c r="A63" s="55"/>
    </row>
    <row r="64" spans="1:1" ht="14.4">
      <c r="A64" s="55"/>
    </row>
    <row r="65" spans="1:1" ht="14.4">
      <c r="A65" s="55"/>
    </row>
    <row r="66" spans="1:1" ht="14.4">
      <c r="A66" s="55"/>
    </row>
    <row r="67" spans="1:1" ht="14.4">
      <c r="A67" s="55"/>
    </row>
    <row r="68" spans="1:1" ht="14.4">
      <c r="A68" s="55"/>
    </row>
    <row r="69" spans="1:1" ht="14.4">
      <c r="A69" s="55"/>
    </row>
    <row r="70" spans="1:1" ht="14.4">
      <c r="A70" s="55"/>
    </row>
    <row r="71" spans="1:1" ht="14.4">
      <c r="A71" s="55"/>
    </row>
    <row r="72" spans="1:1" ht="14.4">
      <c r="A72" s="55"/>
    </row>
    <row r="73" spans="1:1" ht="14.4">
      <c r="A73" s="55"/>
    </row>
    <row r="74" spans="1:1" ht="14.4">
      <c r="A74" s="55"/>
    </row>
    <row r="75" spans="1:1" ht="14.4">
      <c r="A75" s="55"/>
    </row>
    <row r="76" spans="1:1" ht="14.4">
      <c r="A76" s="55"/>
    </row>
    <row r="77" spans="1:1" ht="14.4">
      <c r="A77" s="55"/>
    </row>
    <row r="78" spans="1:1" ht="14.4">
      <c r="A78" s="55"/>
    </row>
    <row r="79" spans="1:1" ht="14.4">
      <c r="A79" s="55"/>
    </row>
    <row r="80" spans="1:1" ht="14.4">
      <c r="A80" s="55"/>
    </row>
    <row r="81" spans="1:1" ht="14.4">
      <c r="A81" s="55"/>
    </row>
    <row r="82" spans="1:1" ht="14.4">
      <c r="A82" s="55"/>
    </row>
    <row r="83" spans="1:1" ht="14.4">
      <c r="A83" s="55"/>
    </row>
    <row r="84" spans="1:1" ht="14.4">
      <c r="A84" s="55"/>
    </row>
    <row r="85" spans="1:1" ht="14.4">
      <c r="A85" s="55"/>
    </row>
    <row r="86" spans="1:1" ht="14.4">
      <c r="A86" s="55"/>
    </row>
    <row r="87" spans="1:1" ht="14.4">
      <c r="A87" s="55"/>
    </row>
    <row r="88" spans="1:1" ht="14.4">
      <c r="A88" s="55"/>
    </row>
    <row r="89" spans="1:1" ht="14.4">
      <c r="A89" s="55"/>
    </row>
    <row r="90" spans="1:1" ht="14.4">
      <c r="A90" s="55"/>
    </row>
    <row r="91" spans="1:1" ht="14.4">
      <c r="A91" s="55"/>
    </row>
    <row r="92" spans="1:1" ht="14.4">
      <c r="A92" s="55"/>
    </row>
    <row r="93" spans="1:1" ht="14.4">
      <c r="A93" s="55"/>
    </row>
    <row r="94" spans="1:1" ht="14.4">
      <c r="A94" s="55"/>
    </row>
    <row r="95" spans="1:1" ht="14.4">
      <c r="A95" s="55"/>
    </row>
    <row r="96" spans="1:1" ht="14.4">
      <c r="A96" s="55"/>
    </row>
    <row r="97" spans="1:1" ht="14.4">
      <c r="A97" s="55"/>
    </row>
    <row r="98" spans="1:1" ht="14.4">
      <c r="A98" s="55"/>
    </row>
    <row r="99" spans="1:1" ht="14.4">
      <c r="A99" s="55"/>
    </row>
    <row r="100" spans="1:1" ht="14.4">
      <c r="A100" s="55"/>
    </row>
    <row r="101" spans="1:1" ht="14.4">
      <c r="A101" s="55"/>
    </row>
    <row r="102" spans="1:1" ht="14.4">
      <c r="A102" s="55"/>
    </row>
    <row r="103" spans="1:1" ht="14.4">
      <c r="A103" s="55"/>
    </row>
    <row r="104" spans="1:1" ht="14.4">
      <c r="A104" s="55"/>
    </row>
    <row r="105" spans="1:1" ht="14.4">
      <c r="A105" s="55"/>
    </row>
    <row r="106" spans="1:1" ht="14.4">
      <c r="A106" s="55"/>
    </row>
    <row r="107" spans="1:1" ht="14.4">
      <c r="A107" s="55"/>
    </row>
    <row r="108" spans="1:1" ht="14.4">
      <c r="A108" s="55"/>
    </row>
    <row r="109" spans="1:1" ht="14.4">
      <c r="A109" s="55"/>
    </row>
    <row r="110" spans="1:1" ht="14.4">
      <c r="A110" s="55"/>
    </row>
    <row r="111" spans="1:1" ht="14.4">
      <c r="A111" s="55"/>
    </row>
    <row r="112" spans="1:1" ht="14.4">
      <c r="A112" s="55"/>
    </row>
    <row r="113" spans="1:1" ht="14.4">
      <c r="A113" s="55"/>
    </row>
    <row r="114" spans="1:1" ht="14.4">
      <c r="A114" s="55"/>
    </row>
    <row r="115" spans="1:1" ht="14.4">
      <c r="A115" s="55"/>
    </row>
    <row r="116" spans="1:1" ht="14.4">
      <c r="A116" s="55"/>
    </row>
    <row r="117" spans="1:1" ht="14.4">
      <c r="A117" s="55"/>
    </row>
    <row r="118" spans="1:1" ht="14.4">
      <c r="A118" s="55"/>
    </row>
    <row r="119" spans="1:1" ht="14.4">
      <c r="A119" s="55"/>
    </row>
    <row r="120" spans="1:1" ht="14.4">
      <c r="A120" s="55"/>
    </row>
    <row r="121" spans="1:1" ht="14.4">
      <c r="A121" s="55"/>
    </row>
    <row r="122" spans="1:1" ht="14.4">
      <c r="A122" s="55"/>
    </row>
    <row r="123" spans="1:1" ht="14.4">
      <c r="A123" s="55"/>
    </row>
    <row r="124" spans="1:1" ht="14.4">
      <c r="A124" s="55"/>
    </row>
    <row r="125" spans="1:1" ht="14.4">
      <c r="A125" s="55"/>
    </row>
    <row r="126" spans="1:1" ht="14.4">
      <c r="A126" s="55"/>
    </row>
    <row r="127" spans="1:1" ht="14.4">
      <c r="A127" s="55"/>
    </row>
    <row r="128" spans="1:1" ht="14.4">
      <c r="A128" s="55"/>
    </row>
    <row r="129" spans="1:1" ht="14.4">
      <c r="A129" s="55"/>
    </row>
    <row r="130" spans="1:1" ht="14.4">
      <c r="A130" s="55"/>
    </row>
    <row r="131" spans="1:1" ht="14.4">
      <c r="A131" s="55"/>
    </row>
    <row r="132" spans="1:1" ht="14.4">
      <c r="A132" s="55"/>
    </row>
    <row r="133" spans="1:1" ht="14.4">
      <c r="A133" s="55"/>
    </row>
    <row r="134" spans="1:1" ht="14.4">
      <c r="A134" s="55"/>
    </row>
    <row r="135" spans="1:1" ht="14.4">
      <c r="A135" s="55"/>
    </row>
    <row r="136" spans="1:1" ht="14.4">
      <c r="A136" s="55"/>
    </row>
    <row r="137" spans="1:1" ht="14.4">
      <c r="A137" s="55"/>
    </row>
    <row r="138" spans="1:1" ht="14.4">
      <c r="A138" s="55"/>
    </row>
    <row r="139" spans="1:1" ht="14.4">
      <c r="A139" s="55"/>
    </row>
    <row r="140" spans="1:1" ht="14.4">
      <c r="A140" s="55"/>
    </row>
    <row r="141" spans="1:1" ht="14.4">
      <c r="A141" s="55"/>
    </row>
    <row r="142" spans="1:1" ht="14.4">
      <c r="A142" s="55"/>
    </row>
    <row r="143" spans="1:1" ht="14.4">
      <c r="A143" s="55"/>
    </row>
    <row r="144" spans="1:1" ht="14.4">
      <c r="A144" s="55"/>
    </row>
    <row r="145" spans="1:1" ht="14.4">
      <c r="A145" s="55"/>
    </row>
    <row r="146" spans="1:1" ht="14.4">
      <c r="A146" s="55"/>
    </row>
    <row r="147" spans="1:1" ht="14.4">
      <c r="A147" s="55"/>
    </row>
    <row r="148" spans="1:1" ht="14.4">
      <c r="A148" s="55"/>
    </row>
    <row r="149" spans="1:1" ht="14.4">
      <c r="A149" s="55"/>
    </row>
    <row r="150" spans="1:1" ht="14.4">
      <c r="A150" s="55"/>
    </row>
    <row r="151" spans="1:1" ht="14.4">
      <c r="A151" s="55"/>
    </row>
    <row r="152" spans="1:1" ht="14.4">
      <c r="A152" s="55"/>
    </row>
    <row r="153" spans="1:1" ht="14.4">
      <c r="A153" s="55"/>
    </row>
    <row r="154" spans="1:1" ht="14.4">
      <c r="A154" s="55"/>
    </row>
    <row r="155" spans="1:1" ht="14.4">
      <c r="A155" s="55"/>
    </row>
    <row r="156" spans="1:1" ht="14.4">
      <c r="A156" s="55"/>
    </row>
    <row r="157" spans="1:1" ht="14.4">
      <c r="A157" s="55"/>
    </row>
    <row r="158" spans="1:1" ht="14.4">
      <c r="A158" s="55"/>
    </row>
    <row r="159" spans="1:1" ht="14.4">
      <c r="A159" s="55"/>
    </row>
    <row r="160" spans="1:1" ht="14.4">
      <c r="A160" s="55"/>
    </row>
    <row r="161" spans="1:1" ht="14.4">
      <c r="A161" s="55"/>
    </row>
    <row r="162" spans="1:1" ht="14.4">
      <c r="A162" s="55"/>
    </row>
    <row r="163" spans="1:1" ht="14.4">
      <c r="A163" s="55"/>
    </row>
    <row r="164" spans="1:1" ht="14.4">
      <c r="A164" s="55"/>
    </row>
    <row r="165" spans="1:1" ht="14.4">
      <c r="A165" s="55"/>
    </row>
    <row r="166" spans="1:1" ht="14.4">
      <c r="A166" s="55"/>
    </row>
    <row r="167" spans="1:1" ht="14.4">
      <c r="A167" s="55"/>
    </row>
    <row r="168" spans="1:1" ht="14.4">
      <c r="A168" s="55"/>
    </row>
    <row r="169" spans="1:1" ht="14.4">
      <c r="A169" s="55"/>
    </row>
    <row r="170" spans="1:1" ht="14.4">
      <c r="A170" s="55"/>
    </row>
    <row r="171" spans="1:1" ht="14.4">
      <c r="A171" s="55"/>
    </row>
    <row r="172" spans="1:1" ht="14.4">
      <c r="A172" s="55"/>
    </row>
    <row r="173" spans="1:1" ht="14.4">
      <c r="A173" s="55"/>
    </row>
    <row r="174" spans="1:1" ht="14.4">
      <c r="A174" s="55"/>
    </row>
    <row r="175" spans="1:1" ht="14.4">
      <c r="A175" s="55"/>
    </row>
    <row r="176" spans="1:1" ht="14.4">
      <c r="A176" s="55"/>
    </row>
    <row r="177" spans="1:1" ht="14.4">
      <c r="A177" s="55"/>
    </row>
    <row r="178" spans="1:1" ht="14.4">
      <c r="A178" s="55"/>
    </row>
    <row r="179" spans="1:1" ht="14.4">
      <c r="A179" s="55"/>
    </row>
    <row r="180" spans="1:1" ht="14.4">
      <c r="A180" s="55"/>
    </row>
    <row r="181" spans="1:1" ht="14.4">
      <c r="A181" s="55"/>
    </row>
    <row r="182" spans="1:1" ht="14.4">
      <c r="A182" s="55"/>
    </row>
    <row r="183" spans="1:1" ht="14.4">
      <c r="A183" s="55"/>
    </row>
    <row r="184" spans="1:1" ht="14.4">
      <c r="A184" s="55"/>
    </row>
    <row r="185" spans="1:1" ht="14.4">
      <c r="A185" s="55"/>
    </row>
    <row r="186" spans="1:1" ht="14.4">
      <c r="A186" s="55"/>
    </row>
    <row r="187" spans="1:1" ht="14.4">
      <c r="A187" s="55"/>
    </row>
    <row r="188" spans="1:1" ht="14.4">
      <c r="A188" s="55"/>
    </row>
    <row r="189" spans="1:1" ht="14.4">
      <c r="A189" s="55"/>
    </row>
    <row r="190" spans="1:1" ht="14.4">
      <c r="A190" s="55"/>
    </row>
    <row r="191" spans="1:1" ht="14.4">
      <c r="A191" s="55"/>
    </row>
    <row r="192" spans="1:1" ht="14.4">
      <c r="A192" s="55"/>
    </row>
    <row r="193" spans="1:1" ht="14.4">
      <c r="A193" s="55"/>
    </row>
    <row r="194" spans="1:1" ht="14.4">
      <c r="A194" s="55"/>
    </row>
    <row r="195" spans="1:1" ht="14.4">
      <c r="A195" s="55"/>
    </row>
    <row r="196" spans="1:1" ht="14.4">
      <c r="A196" s="55"/>
    </row>
    <row r="197" spans="1:1" ht="14.4">
      <c r="A197" s="55"/>
    </row>
    <row r="198" spans="1:1" ht="14.4">
      <c r="A198" s="55"/>
    </row>
    <row r="199" spans="1:1" ht="14.4">
      <c r="A199" s="55"/>
    </row>
    <row r="200" spans="1:1" ht="14.4">
      <c r="A200" s="55"/>
    </row>
    <row r="201" spans="1:1" ht="14.4">
      <c r="A201" s="55"/>
    </row>
    <row r="202" spans="1:1" ht="14.4">
      <c r="A202" s="55"/>
    </row>
    <row r="203" spans="1:1" ht="14.4">
      <c r="A203" s="55"/>
    </row>
    <row r="204" spans="1:1" ht="14.4">
      <c r="A204" s="55"/>
    </row>
    <row r="205" spans="1:1" ht="14.4">
      <c r="A205" s="55"/>
    </row>
    <row r="206" spans="1:1" ht="14.4">
      <c r="A206" s="55"/>
    </row>
    <row r="207" spans="1:1" ht="14.4">
      <c r="A207" s="55"/>
    </row>
    <row r="208" spans="1:1" ht="14.4">
      <c r="A208" s="55"/>
    </row>
    <row r="209" spans="1:1" ht="14.4">
      <c r="A209" s="55"/>
    </row>
    <row r="210" spans="1:1" ht="14.4">
      <c r="A210" s="55"/>
    </row>
    <row r="211" spans="1:1" ht="14.4">
      <c r="A211" s="55"/>
    </row>
    <row r="212" spans="1:1" ht="14.4">
      <c r="A212" s="55"/>
    </row>
    <row r="213" spans="1:1" ht="14.4">
      <c r="A213" s="55"/>
    </row>
    <row r="214" spans="1:1" ht="14.4">
      <c r="A214" s="55"/>
    </row>
    <row r="215" spans="1:1" ht="14.4">
      <c r="A215" s="55"/>
    </row>
    <row r="216" spans="1:1" ht="14.4">
      <c r="A216" s="55"/>
    </row>
    <row r="217" spans="1:1" ht="14.4">
      <c r="A217" s="55"/>
    </row>
    <row r="218" spans="1:1" ht="14.4">
      <c r="A218" s="55"/>
    </row>
    <row r="219" spans="1:1" ht="14.4">
      <c r="A219" s="55"/>
    </row>
    <row r="220" spans="1:1" ht="14.4">
      <c r="A220" s="55"/>
    </row>
    <row r="221" spans="1:1" ht="14.4">
      <c r="A221" s="55"/>
    </row>
    <row r="222" spans="1:1" ht="14.4">
      <c r="A222" s="55"/>
    </row>
    <row r="223" spans="1:1" ht="14.4">
      <c r="A223" s="55"/>
    </row>
    <row r="224" spans="1:1" ht="14.4">
      <c r="A224" s="55"/>
    </row>
    <row r="225" spans="1:1" ht="14.4">
      <c r="A225" s="55"/>
    </row>
    <row r="226" spans="1:1" ht="14.4">
      <c r="A226" s="55"/>
    </row>
    <row r="227" spans="1:1" ht="14.4">
      <c r="A227" s="55"/>
    </row>
    <row r="228" spans="1:1" ht="14.4">
      <c r="A228" s="55"/>
    </row>
    <row r="229" spans="1:1" ht="14.4">
      <c r="A229" s="55"/>
    </row>
    <row r="230" spans="1:1" ht="14.4">
      <c r="A230" s="55"/>
    </row>
    <row r="231" spans="1:1" ht="14.4">
      <c r="A231" s="55"/>
    </row>
    <row r="232" spans="1:1" ht="14.4">
      <c r="A232" s="55"/>
    </row>
    <row r="233" spans="1:1" ht="14.4">
      <c r="A233" s="55"/>
    </row>
    <row r="234" spans="1:1" ht="14.4">
      <c r="A234" s="55"/>
    </row>
    <row r="235" spans="1:1" ht="14.4">
      <c r="A235" s="55"/>
    </row>
    <row r="236" spans="1:1" ht="14.4">
      <c r="A236" s="55"/>
    </row>
    <row r="237" spans="1:1" ht="14.4">
      <c r="A237" s="55"/>
    </row>
    <row r="238" spans="1:1" ht="14.4">
      <c r="A238" s="55"/>
    </row>
    <row r="239" spans="1:1" ht="14.4">
      <c r="A239" s="55"/>
    </row>
    <row r="240" spans="1:1" ht="14.4">
      <c r="A240" s="55"/>
    </row>
    <row r="241" spans="1:1" ht="14.4">
      <c r="A241" s="55"/>
    </row>
    <row r="242" spans="1:1" ht="14.4">
      <c r="A242" s="55"/>
    </row>
    <row r="243" spans="1:1" ht="14.4">
      <c r="A243" s="55"/>
    </row>
    <row r="244" spans="1:1" ht="14.4">
      <c r="A244" s="55"/>
    </row>
    <row r="245" spans="1:1" ht="14.4">
      <c r="A245" s="55"/>
    </row>
    <row r="246" spans="1:1" ht="14.4">
      <c r="A246" s="55"/>
    </row>
    <row r="247" spans="1:1" ht="14.4">
      <c r="A247" s="55"/>
    </row>
    <row r="248" spans="1:1" ht="14.4">
      <c r="A248" s="55"/>
    </row>
    <row r="249" spans="1:1" ht="14.4">
      <c r="A249" s="55"/>
    </row>
    <row r="250" spans="1:1" ht="14.4">
      <c r="A250" s="55"/>
    </row>
    <row r="251" spans="1:1" ht="14.4">
      <c r="A251" s="55"/>
    </row>
    <row r="252" spans="1:1" ht="14.4">
      <c r="A252" s="55"/>
    </row>
    <row r="253" spans="1:1" ht="14.4">
      <c r="A253" s="55"/>
    </row>
    <row r="254" spans="1:1" ht="14.4">
      <c r="A254" s="55"/>
    </row>
    <row r="255" spans="1:1" ht="14.4">
      <c r="A255" s="55"/>
    </row>
    <row r="256" spans="1:1" ht="14.4">
      <c r="A256" s="55"/>
    </row>
    <row r="257" spans="1:1" ht="14.4">
      <c r="A257" s="55"/>
    </row>
    <row r="258" spans="1:1" ht="14.4">
      <c r="A258" s="55"/>
    </row>
    <row r="259" spans="1:1" ht="14.4">
      <c r="A259" s="55"/>
    </row>
    <row r="260" spans="1:1" ht="14.4">
      <c r="A260" s="55"/>
    </row>
    <row r="261" spans="1:1" ht="14.4">
      <c r="A261" s="55"/>
    </row>
    <row r="262" spans="1:1" ht="14.4">
      <c r="A262" s="55"/>
    </row>
    <row r="263" spans="1:1" ht="14.4">
      <c r="A263" s="55"/>
    </row>
    <row r="264" spans="1:1" ht="14.4">
      <c r="A264" s="55"/>
    </row>
    <row r="265" spans="1:1" ht="14.4">
      <c r="A265" s="55"/>
    </row>
    <row r="266" spans="1:1" ht="14.4">
      <c r="A266" s="55"/>
    </row>
    <row r="267" spans="1:1" ht="14.4">
      <c r="A267" s="55"/>
    </row>
    <row r="268" spans="1:1" ht="14.4">
      <c r="A268" s="55"/>
    </row>
    <row r="269" spans="1:1" ht="14.4">
      <c r="A269" s="55"/>
    </row>
    <row r="270" spans="1:1" ht="14.4">
      <c r="A270" s="55"/>
    </row>
    <row r="271" spans="1:1" ht="14.4">
      <c r="A271" s="55"/>
    </row>
    <row r="272" spans="1:1" ht="14.4">
      <c r="A272" s="55"/>
    </row>
    <row r="273" spans="1:1" ht="14.4">
      <c r="A273" s="55"/>
    </row>
    <row r="274" spans="1:1" ht="14.4">
      <c r="A274" s="55"/>
    </row>
    <row r="275" spans="1:1" ht="14.4">
      <c r="A275" s="55"/>
    </row>
    <row r="276" spans="1:1" ht="14.4">
      <c r="A276" s="55"/>
    </row>
    <row r="277" spans="1:1" ht="14.4">
      <c r="A277" s="55"/>
    </row>
    <row r="278" spans="1:1" ht="14.4">
      <c r="A278" s="55"/>
    </row>
    <row r="279" spans="1:1" ht="14.4">
      <c r="A279" s="55"/>
    </row>
    <row r="280" spans="1:1" ht="14.4">
      <c r="A280" s="55"/>
    </row>
    <row r="281" spans="1:1" ht="14.4">
      <c r="A281" s="55"/>
    </row>
    <row r="282" spans="1:1" ht="14.4">
      <c r="A282" s="55"/>
    </row>
    <row r="283" spans="1:1" ht="14.4">
      <c r="A283" s="55"/>
    </row>
    <row r="284" spans="1:1" ht="14.4">
      <c r="A284" s="55"/>
    </row>
    <row r="285" spans="1:1" ht="14.4">
      <c r="A285" s="55"/>
    </row>
    <row r="286" spans="1:1" ht="14.4">
      <c r="A286" s="55"/>
    </row>
    <row r="287" spans="1:1" ht="14.4">
      <c r="A287" s="55"/>
    </row>
    <row r="288" spans="1:1" ht="14.4">
      <c r="A288" s="55"/>
    </row>
    <row r="289" spans="1:1" ht="14.4">
      <c r="A289" s="55"/>
    </row>
    <row r="290" spans="1:1" ht="14.4">
      <c r="A290" s="55"/>
    </row>
    <row r="291" spans="1:1" ht="14.4">
      <c r="A291" s="55"/>
    </row>
    <row r="292" spans="1:1" ht="14.4">
      <c r="A292" s="55"/>
    </row>
    <row r="293" spans="1:1" ht="14.4">
      <c r="A293" s="55"/>
    </row>
    <row r="294" spans="1:1" ht="14.4">
      <c r="A294" s="55"/>
    </row>
    <row r="295" spans="1:1" ht="14.4">
      <c r="A295" s="55"/>
    </row>
    <row r="296" spans="1:1" ht="14.4">
      <c r="A296" s="55"/>
    </row>
    <row r="297" spans="1:1" ht="14.4">
      <c r="A297" s="55"/>
    </row>
    <row r="298" spans="1:1" ht="14.4">
      <c r="A298" s="55"/>
    </row>
    <row r="299" spans="1:1" ht="14.4">
      <c r="A299" s="55"/>
    </row>
    <row r="300" spans="1:1" ht="14.4">
      <c r="A300" s="55"/>
    </row>
    <row r="301" spans="1:1" ht="14.4">
      <c r="A301" s="55"/>
    </row>
    <row r="302" spans="1:1" ht="14.4">
      <c r="A302" s="55"/>
    </row>
    <row r="303" spans="1:1" ht="14.4">
      <c r="A303" s="55"/>
    </row>
    <row r="304" spans="1:1" ht="14.4">
      <c r="A304" s="55"/>
    </row>
    <row r="305" spans="1:1" ht="14.4">
      <c r="A305" s="55"/>
    </row>
    <row r="306" spans="1:1" ht="14.4">
      <c r="A306" s="55"/>
    </row>
    <row r="307" spans="1:1" ht="14.4">
      <c r="A307" s="55"/>
    </row>
    <row r="308" spans="1:1" ht="14.4">
      <c r="A308" s="55"/>
    </row>
    <row r="309" spans="1:1" ht="14.4">
      <c r="A309" s="55"/>
    </row>
    <row r="310" spans="1:1" ht="14.4">
      <c r="A310" s="55"/>
    </row>
    <row r="311" spans="1:1" ht="14.4">
      <c r="A311" s="55"/>
    </row>
    <row r="312" spans="1:1" ht="14.4">
      <c r="A312" s="55"/>
    </row>
    <row r="313" spans="1:1" ht="14.4">
      <c r="A313" s="55"/>
    </row>
    <row r="314" spans="1:1" ht="14.4">
      <c r="A314" s="55"/>
    </row>
    <row r="315" spans="1:1" ht="14.4">
      <c r="A315" s="55"/>
    </row>
    <row r="316" spans="1:1" ht="14.4">
      <c r="A316" s="55"/>
    </row>
    <row r="317" spans="1:1" ht="14.4">
      <c r="A317" s="55"/>
    </row>
    <row r="318" spans="1:1" ht="14.4">
      <c r="A318" s="55"/>
    </row>
    <row r="319" spans="1:1" ht="14.4">
      <c r="A319" s="55"/>
    </row>
    <row r="320" spans="1:1" ht="14.4">
      <c r="A320" s="55"/>
    </row>
    <row r="321" spans="1:1" ht="14.4">
      <c r="A321" s="55"/>
    </row>
    <row r="322" spans="1:1" ht="14.4">
      <c r="A322" s="55"/>
    </row>
    <row r="323" spans="1:1" ht="14.4">
      <c r="A323" s="55"/>
    </row>
    <row r="324" spans="1:1" ht="14.4">
      <c r="A324" s="55"/>
    </row>
    <row r="325" spans="1:1" ht="14.4">
      <c r="A325" s="55"/>
    </row>
    <row r="326" spans="1:1" ht="14.4">
      <c r="A326" s="55"/>
    </row>
    <row r="327" spans="1:1" ht="14.4">
      <c r="A327" s="55"/>
    </row>
    <row r="328" spans="1:1" ht="14.4">
      <c r="A328" s="55"/>
    </row>
    <row r="329" spans="1:1" ht="14.4">
      <c r="A329" s="55"/>
    </row>
    <row r="330" spans="1:1" ht="14.4">
      <c r="A330" s="55"/>
    </row>
    <row r="331" spans="1:1" ht="14.4">
      <c r="A331" s="55"/>
    </row>
    <row r="332" spans="1:1" ht="14.4">
      <c r="A332" s="55"/>
    </row>
    <row r="333" spans="1:1" ht="14.4">
      <c r="A333" s="55"/>
    </row>
    <row r="334" spans="1:1" ht="14.4">
      <c r="A334" s="55"/>
    </row>
    <row r="335" spans="1:1" ht="14.4">
      <c r="A335" s="55"/>
    </row>
    <row r="336" spans="1:1" ht="14.4">
      <c r="A336" s="55"/>
    </row>
    <row r="337" spans="1:1" ht="14.4">
      <c r="A337" s="55"/>
    </row>
    <row r="338" spans="1:1" ht="14.4">
      <c r="A338" s="55"/>
    </row>
    <row r="339" spans="1:1" ht="14.4">
      <c r="A339" s="55"/>
    </row>
    <row r="340" spans="1:1" ht="14.4">
      <c r="A340" s="55"/>
    </row>
    <row r="341" spans="1:1" ht="14.4">
      <c r="A341" s="55"/>
    </row>
    <row r="342" spans="1:1" ht="14.4">
      <c r="A342" s="55"/>
    </row>
    <row r="343" spans="1:1" ht="14.4">
      <c r="A343" s="55"/>
    </row>
    <row r="344" spans="1:1" ht="14.4">
      <c r="A344" s="55"/>
    </row>
    <row r="345" spans="1:1" ht="14.4">
      <c r="A345" s="55"/>
    </row>
    <row r="346" spans="1:1" ht="14.4">
      <c r="A346" s="55"/>
    </row>
    <row r="347" spans="1:1" ht="14.4">
      <c r="A347" s="55"/>
    </row>
    <row r="348" spans="1:1" ht="14.4">
      <c r="A348" s="55"/>
    </row>
    <row r="349" spans="1:1" ht="14.4">
      <c r="A349" s="55"/>
    </row>
    <row r="350" spans="1:1" ht="14.4">
      <c r="A350" s="55"/>
    </row>
    <row r="351" spans="1:1" ht="14.4">
      <c r="A351" s="55"/>
    </row>
    <row r="352" spans="1:1" ht="14.4">
      <c r="A352" s="55"/>
    </row>
    <row r="353" spans="1:1" ht="14.4">
      <c r="A353" s="55"/>
    </row>
    <row r="354" spans="1:1" ht="14.4">
      <c r="A354" s="55"/>
    </row>
    <row r="355" spans="1:1" ht="14.4">
      <c r="A355" s="55"/>
    </row>
    <row r="356" spans="1:1" ht="14.4">
      <c r="A356" s="55"/>
    </row>
    <row r="357" spans="1:1" ht="14.4">
      <c r="A357" s="55"/>
    </row>
    <row r="358" spans="1:1" ht="14.4">
      <c r="A358" s="55"/>
    </row>
    <row r="359" spans="1:1" ht="14.4">
      <c r="A359" s="55"/>
    </row>
    <row r="360" spans="1:1" ht="14.4">
      <c r="A360" s="55"/>
    </row>
    <row r="361" spans="1:1" ht="14.4">
      <c r="A361" s="55"/>
    </row>
    <row r="362" spans="1:1" ht="14.4">
      <c r="A362" s="55"/>
    </row>
    <row r="363" spans="1:1" ht="14.4">
      <c r="A363" s="55"/>
    </row>
    <row r="364" spans="1:1" ht="14.4">
      <c r="A364" s="55"/>
    </row>
    <row r="365" spans="1:1" ht="14.4">
      <c r="A365" s="55"/>
    </row>
    <row r="366" spans="1:1" ht="14.4">
      <c r="A366" s="55"/>
    </row>
    <row r="367" spans="1:1" ht="14.4">
      <c r="A367" s="55"/>
    </row>
    <row r="368" spans="1:1" ht="14.4">
      <c r="A368" s="55"/>
    </row>
    <row r="369" spans="1:1" ht="14.4">
      <c r="A369" s="55"/>
    </row>
    <row r="370" spans="1:1" ht="14.4">
      <c r="A370" s="55"/>
    </row>
    <row r="371" spans="1:1" ht="14.4">
      <c r="A371" s="55"/>
    </row>
    <row r="372" spans="1:1" ht="14.4">
      <c r="A372" s="55"/>
    </row>
    <row r="373" spans="1:1" ht="14.4">
      <c r="A373" s="55"/>
    </row>
    <row r="374" spans="1:1" ht="14.4">
      <c r="A374" s="55"/>
    </row>
    <row r="375" spans="1:1" ht="14.4">
      <c r="A375" s="55"/>
    </row>
    <row r="376" spans="1:1" ht="14.4">
      <c r="A376" s="55"/>
    </row>
    <row r="377" spans="1:1" ht="14.4">
      <c r="A377" s="55"/>
    </row>
    <row r="378" spans="1:1" ht="14.4">
      <c r="A378" s="55"/>
    </row>
    <row r="379" spans="1:1" ht="14.4">
      <c r="A379" s="55"/>
    </row>
    <row r="380" spans="1:1" ht="14.4">
      <c r="A380" s="55"/>
    </row>
    <row r="381" spans="1:1" ht="14.4">
      <c r="A381" s="55"/>
    </row>
    <row r="382" spans="1:1" ht="14.4">
      <c r="A382" s="55"/>
    </row>
    <row r="383" spans="1:1" ht="14.4">
      <c r="A383" s="55"/>
    </row>
    <row r="384" spans="1:1" ht="14.4">
      <c r="A384" s="55"/>
    </row>
    <row r="385" spans="1:1" ht="14.4">
      <c r="A385" s="55"/>
    </row>
    <row r="386" spans="1:1" ht="14.4">
      <c r="A386" s="55"/>
    </row>
    <row r="387" spans="1:1" ht="14.4">
      <c r="A387" s="55"/>
    </row>
    <row r="388" spans="1:1" ht="14.4">
      <c r="A388" s="55"/>
    </row>
    <row r="389" spans="1:1" ht="14.4">
      <c r="A389" s="55"/>
    </row>
    <row r="390" spans="1:1" ht="14.4">
      <c r="A390" s="55"/>
    </row>
    <row r="391" spans="1:1" ht="14.4">
      <c r="A391" s="55"/>
    </row>
    <row r="392" spans="1:1" ht="14.4">
      <c r="A392" s="55"/>
    </row>
    <row r="393" spans="1:1" ht="14.4">
      <c r="A393" s="55"/>
    </row>
    <row r="394" spans="1:1" ht="14.4">
      <c r="A394" s="55"/>
    </row>
    <row r="395" spans="1:1" ht="14.4">
      <c r="A395" s="55"/>
    </row>
    <row r="396" spans="1:1" ht="14.4">
      <c r="A396" s="55"/>
    </row>
    <row r="397" spans="1:1" ht="14.4">
      <c r="A397" s="55"/>
    </row>
    <row r="398" spans="1:1" ht="14.4">
      <c r="A398" s="55"/>
    </row>
    <row r="399" spans="1:1" ht="14.4">
      <c r="A399" s="55"/>
    </row>
    <row r="400" spans="1:1" ht="14.4">
      <c r="A400" s="55"/>
    </row>
    <row r="401" spans="1:1" ht="14.4">
      <c r="A401" s="55"/>
    </row>
    <row r="402" spans="1:1" ht="14.4">
      <c r="A402" s="55"/>
    </row>
    <row r="403" spans="1:1" ht="14.4">
      <c r="A403" s="55"/>
    </row>
    <row r="404" spans="1:1" ht="14.4">
      <c r="A404" s="55"/>
    </row>
    <row r="405" spans="1:1" ht="14.4">
      <c r="A405" s="55"/>
    </row>
    <row r="406" spans="1:1" ht="14.4">
      <c r="A406" s="55"/>
    </row>
    <row r="407" spans="1:1" ht="14.4">
      <c r="A407" s="55"/>
    </row>
    <row r="408" spans="1:1" ht="14.4">
      <c r="A408" s="55"/>
    </row>
    <row r="409" spans="1:1" ht="14.4">
      <c r="A409" s="55"/>
    </row>
    <row r="410" spans="1:1" ht="14.4">
      <c r="A410" s="55"/>
    </row>
    <row r="411" spans="1:1" ht="14.4">
      <c r="A411" s="55"/>
    </row>
    <row r="412" spans="1:1" ht="14.4">
      <c r="A412" s="55"/>
    </row>
    <row r="413" spans="1:1" ht="14.4">
      <c r="A413" s="55"/>
    </row>
    <row r="414" spans="1:1" ht="14.4">
      <c r="A414" s="55"/>
    </row>
    <row r="415" spans="1:1" ht="14.4">
      <c r="A415" s="55"/>
    </row>
    <row r="416" spans="1:1" ht="14.4">
      <c r="A416" s="55"/>
    </row>
    <row r="417" spans="1:1" ht="14.4">
      <c r="A417" s="55"/>
    </row>
    <row r="418" spans="1:1" ht="14.4">
      <c r="A418" s="55"/>
    </row>
    <row r="419" spans="1:1" ht="14.4">
      <c r="A419" s="55"/>
    </row>
    <row r="420" spans="1:1" ht="14.4">
      <c r="A420" s="55"/>
    </row>
    <row r="421" spans="1:1" ht="14.4">
      <c r="A421" s="55"/>
    </row>
    <row r="422" spans="1:1" ht="14.4">
      <c r="A422" s="55"/>
    </row>
    <row r="423" spans="1:1" ht="14.4">
      <c r="A423" s="55"/>
    </row>
    <row r="424" spans="1:1" ht="14.4">
      <c r="A424" s="55"/>
    </row>
    <row r="425" spans="1:1" ht="14.4">
      <c r="A425" s="55"/>
    </row>
    <row r="426" spans="1:1" ht="14.4">
      <c r="A426" s="55"/>
    </row>
    <row r="427" spans="1:1" ht="14.4">
      <c r="A427" s="55"/>
    </row>
    <row r="428" spans="1:1" ht="14.4">
      <c r="A428" s="55"/>
    </row>
    <row r="429" spans="1:1" ht="14.4">
      <c r="A429" s="55"/>
    </row>
    <row r="430" spans="1:1" ht="14.4">
      <c r="A430" s="55"/>
    </row>
    <row r="431" spans="1:1" ht="14.4">
      <c r="A431" s="55"/>
    </row>
    <row r="432" spans="1:1" ht="14.4">
      <c r="A432" s="55"/>
    </row>
    <row r="433" spans="1:1" ht="14.4">
      <c r="A433" s="55"/>
    </row>
    <row r="434" spans="1:1" ht="14.4">
      <c r="A434" s="55"/>
    </row>
    <row r="435" spans="1:1" ht="14.4">
      <c r="A435" s="55"/>
    </row>
    <row r="436" spans="1:1" ht="14.4">
      <c r="A436" s="55"/>
    </row>
    <row r="437" spans="1:1" ht="14.4">
      <c r="A437" s="55"/>
    </row>
    <row r="438" spans="1:1" ht="14.4">
      <c r="A438" s="55"/>
    </row>
    <row r="439" spans="1:1" ht="14.4">
      <c r="A439" s="55"/>
    </row>
    <row r="440" spans="1:1" ht="14.4">
      <c r="A440" s="55"/>
    </row>
    <row r="441" spans="1:1" ht="14.4">
      <c r="A441" s="55"/>
    </row>
    <row r="442" spans="1:1" ht="14.4">
      <c r="A442" s="55"/>
    </row>
    <row r="443" spans="1:1" ht="14.4">
      <c r="A443" s="55"/>
    </row>
    <row r="444" spans="1:1" ht="14.4">
      <c r="A444" s="55"/>
    </row>
    <row r="445" spans="1:1" ht="14.4">
      <c r="A445" s="55"/>
    </row>
    <row r="446" spans="1:1" ht="14.4">
      <c r="A446" s="55"/>
    </row>
    <row r="447" spans="1:1" ht="14.4">
      <c r="A447" s="55"/>
    </row>
    <row r="448" spans="1:1" ht="14.4">
      <c r="A448" s="55"/>
    </row>
    <row r="449" spans="1:1" ht="14.4">
      <c r="A449" s="55"/>
    </row>
    <row r="450" spans="1:1" ht="14.4">
      <c r="A450" s="55"/>
    </row>
    <row r="451" spans="1:1" ht="14.4">
      <c r="A451" s="55"/>
    </row>
    <row r="452" spans="1:1" ht="14.4">
      <c r="A452" s="55"/>
    </row>
    <row r="453" spans="1:1" ht="14.4">
      <c r="A453" s="55"/>
    </row>
    <row r="454" spans="1:1" ht="14.4">
      <c r="A454" s="55"/>
    </row>
    <row r="455" spans="1:1" ht="14.4">
      <c r="A455" s="55"/>
    </row>
    <row r="456" spans="1:1" ht="14.4">
      <c r="A456" s="55"/>
    </row>
    <row r="457" spans="1:1" ht="14.4">
      <c r="A457" s="55"/>
    </row>
    <row r="458" spans="1:1" ht="14.4">
      <c r="A458" s="55"/>
    </row>
    <row r="459" spans="1:1" ht="14.4">
      <c r="A459" s="55"/>
    </row>
    <row r="460" spans="1:1" ht="14.4">
      <c r="A460" s="55"/>
    </row>
    <row r="461" spans="1:1" ht="14.4">
      <c r="A461" s="55"/>
    </row>
    <row r="462" spans="1:1" ht="14.4">
      <c r="A462" s="55"/>
    </row>
    <row r="463" spans="1:1" ht="14.4">
      <c r="A463" s="55"/>
    </row>
    <row r="464" spans="1:1" ht="14.4">
      <c r="A464" s="55"/>
    </row>
    <row r="465" spans="1:1" ht="14.4">
      <c r="A465" s="55"/>
    </row>
    <row r="466" spans="1:1" ht="14.4">
      <c r="A466" s="55"/>
    </row>
    <row r="467" spans="1:1" ht="14.4">
      <c r="A467" s="55"/>
    </row>
    <row r="468" spans="1:1" ht="14.4">
      <c r="A468" s="55"/>
    </row>
    <row r="469" spans="1:1" ht="14.4">
      <c r="A469" s="55"/>
    </row>
    <row r="470" spans="1:1" ht="14.4">
      <c r="A470" s="55"/>
    </row>
    <row r="471" spans="1:1" ht="14.4">
      <c r="A471" s="55"/>
    </row>
    <row r="472" spans="1:1" ht="14.4">
      <c r="A472" s="55"/>
    </row>
    <row r="473" spans="1:1" ht="14.4">
      <c r="A473" s="55"/>
    </row>
    <row r="474" spans="1:1" ht="14.4">
      <c r="A474" s="55"/>
    </row>
    <row r="475" spans="1:1" ht="14.4">
      <c r="A475" s="55"/>
    </row>
    <row r="476" spans="1:1" ht="14.4">
      <c r="A476" s="55"/>
    </row>
    <row r="477" spans="1:1" ht="14.4">
      <c r="A477" s="55"/>
    </row>
    <row r="478" spans="1:1" ht="14.4">
      <c r="A478" s="55"/>
    </row>
    <row r="479" spans="1:1" ht="14.4">
      <c r="A479" s="55"/>
    </row>
    <row r="480" spans="1:1" ht="14.4">
      <c r="A480" s="55"/>
    </row>
    <row r="481" spans="1:1" ht="14.4">
      <c r="A481" s="55"/>
    </row>
    <row r="482" spans="1:1" ht="14.4">
      <c r="A482" s="55"/>
    </row>
    <row r="483" spans="1:1" ht="14.4">
      <c r="A483" s="55"/>
    </row>
    <row r="484" spans="1:1" ht="14.4">
      <c r="A484" s="55"/>
    </row>
    <row r="485" spans="1:1" ht="14.4">
      <c r="A485" s="55"/>
    </row>
    <row r="486" spans="1:1" ht="14.4">
      <c r="A486" s="55"/>
    </row>
    <row r="487" spans="1:1" ht="14.4">
      <c r="A487" s="55"/>
    </row>
    <row r="488" spans="1:1" ht="14.4">
      <c r="A488" s="55"/>
    </row>
    <row r="489" spans="1:1" ht="14.4">
      <c r="A489" s="55"/>
    </row>
    <row r="490" spans="1:1" ht="14.4">
      <c r="A490" s="55"/>
    </row>
    <row r="491" spans="1:1" ht="14.4">
      <c r="A491" s="55"/>
    </row>
    <row r="492" spans="1:1" ht="14.4">
      <c r="A492" s="55"/>
    </row>
    <row r="493" spans="1:1" ht="14.4">
      <c r="A493" s="55"/>
    </row>
    <row r="494" spans="1:1" ht="14.4">
      <c r="A494" s="55"/>
    </row>
    <row r="495" spans="1:1" ht="14.4">
      <c r="A495" s="55"/>
    </row>
    <row r="496" spans="1:1" ht="14.4">
      <c r="A496" s="55"/>
    </row>
    <row r="497" spans="1:1" ht="14.4">
      <c r="A497" s="55"/>
    </row>
    <row r="498" spans="1:1" ht="14.4">
      <c r="A498" s="55"/>
    </row>
    <row r="499" spans="1:1" ht="14.4">
      <c r="A499" s="55"/>
    </row>
    <row r="500" spans="1:1" ht="14.4">
      <c r="A500" s="55"/>
    </row>
    <row r="501" spans="1:1" ht="14.4">
      <c r="A501" s="55"/>
    </row>
    <row r="502" spans="1:1" ht="14.4">
      <c r="A502" s="55"/>
    </row>
    <row r="503" spans="1:1" ht="14.4">
      <c r="A503" s="55"/>
    </row>
    <row r="504" spans="1:1" ht="14.4">
      <c r="A504" s="55"/>
    </row>
    <row r="505" spans="1:1" ht="14.4">
      <c r="A505" s="55"/>
    </row>
    <row r="506" spans="1:1" ht="14.4">
      <c r="A506" s="55"/>
    </row>
    <row r="507" spans="1:1" ht="14.4">
      <c r="A507" s="55"/>
    </row>
    <row r="508" spans="1:1" ht="14.4">
      <c r="A508" s="55"/>
    </row>
    <row r="509" spans="1:1" ht="14.4">
      <c r="A509" s="55"/>
    </row>
    <row r="510" spans="1:1" ht="14.4">
      <c r="A510" s="55"/>
    </row>
    <row r="511" spans="1:1" ht="14.4">
      <c r="A511" s="55"/>
    </row>
    <row r="512" spans="1:1" ht="14.4">
      <c r="A512" s="55"/>
    </row>
    <row r="513" spans="1:1" ht="14.4">
      <c r="A513" s="55"/>
    </row>
    <row r="514" spans="1:1" ht="14.4">
      <c r="A514" s="55"/>
    </row>
    <row r="515" spans="1:1" ht="14.4">
      <c r="A515" s="55"/>
    </row>
    <row r="516" spans="1:1" ht="14.4">
      <c r="A516" s="55"/>
    </row>
    <row r="517" spans="1:1" ht="14.4">
      <c r="A517" s="55"/>
    </row>
    <row r="518" spans="1:1" ht="14.4">
      <c r="A518" s="55"/>
    </row>
    <row r="519" spans="1:1" ht="14.4">
      <c r="A519" s="55"/>
    </row>
    <row r="520" spans="1:1" ht="14.4">
      <c r="A520" s="55"/>
    </row>
    <row r="521" spans="1:1" ht="14.4">
      <c r="A521" s="55"/>
    </row>
    <row r="522" spans="1:1" ht="14.4">
      <c r="A522" s="55"/>
    </row>
    <row r="523" spans="1:1" ht="14.4">
      <c r="A523" s="55"/>
    </row>
    <row r="524" spans="1:1" ht="14.4">
      <c r="A524" s="55"/>
    </row>
    <row r="525" spans="1:1" ht="14.4">
      <c r="A525" s="55"/>
    </row>
    <row r="526" spans="1:1" ht="14.4">
      <c r="A526" s="55"/>
    </row>
    <row r="527" spans="1:1" ht="14.4">
      <c r="A527" s="55"/>
    </row>
    <row r="528" spans="1:1" ht="14.4">
      <c r="A528" s="55"/>
    </row>
    <row r="529" spans="1:1" ht="14.4">
      <c r="A529" s="55"/>
    </row>
    <row r="530" spans="1:1" ht="14.4">
      <c r="A530" s="55"/>
    </row>
    <row r="531" spans="1:1" ht="14.4">
      <c r="A531" s="55"/>
    </row>
    <row r="532" spans="1:1" ht="14.4">
      <c r="A532" s="55"/>
    </row>
    <row r="533" spans="1:1" ht="14.4">
      <c r="A533" s="55"/>
    </row>
    <row r="534" spans="1:1" ht="14.4">
      <c r="A534" s="55"/>
    </row>
    <row r="535" spans="1:1" ht="14.4">
      <c r="A535" s="55"/>
    </row>
    <row r="536" spans="1:1" ht="14.4">
      <c r="A536" s="55"/>
    </row>
    <row r="537" spans="1:1" ht="14.4">
      <c r="A537" s="55"/>
    </row>
    <row r="538" spans="1:1" ht="14.4">
      <c r="A538" s="55"/>
    </row>
    <row r="539" spans="1:1" ht="14.4">
      <c r="A539" s="55"/>
    </row>
    <row r="540" spans="1:1" ht="14.4">
      <c r="A540" s="55"/>
    </row>
    <row r="541" spans="1:1" ht="14.4">
      <c r="A541" s="55"/>
    </row>
    <row r="542" spans="1:1" ht="14.4">
      <c r="A542" s="55"/>
    </row>
    <row r="543" spans="1:1" ht="14.4">
      <c r="A543" s="55"/>
    </row>
    <row r="544" spans="1:1" ht="14.4">
      <c r="A544" s="55"/>
    </row>
    <row r="545" spans="1:1" ht="14.4">
      <c r="A545" s="55"/>
    </row>
    <row r="546" spans="1:1" ht="14.4">
      <c r="A546" s="55"/>
    </row>
    <row r="547" spans="1:1" ht="14.4">
      <c r="A547" s="55"/>
    </row>
    <row r="548" spans="1:1" ht="14.4">
      <c r="A548" s="55"/>
    </row>
    <row r="549" spans="1:1" ht="14.4">
      <c r="A549" s="55"/>
    </row>
    <row r="550" spans="1:1" ht="14.4">
      <c r="A550" s="55"/>
    </row>
    <row r="551" spans="1:1" ht="14.4">
      <c r="A551" s="55"/>
    </row>
    <row r="552" spans="1:1" ht="14.4">
      <c r="A552" s="55"/>
    </row>
    <row r="553" spans="1:1" ht="14.4">
      <c r="A553" s="55"/>
    </row>
    <row r="554" spans="1:1" ht="14.4">
      <c r="A554" s="55"/>
    </row>
    <row r="555" spans="1:1" ht="14.4">
      <c r="A555" s="55"/>
    </row>
    <row r="556" spans="1:1" ht="14.4">
      <c r="A556" s="55"/>
    </row>
    <row r="557" spans="1:1" ht="14.4">
      <c r="A557" s="55"/>
    </row>
    <row r="558" spans="1:1" ht="14.4">
      <c r="A558" s="55"/>
    </row>
    <row r="559" spans="1:1" ht="14.4">
      <c r="A559" s="55"/>
    </row>
    <row r="560" spans="1:1" ht="14.4">
      <c r="A560" s="55"/>
    </row>
    <row r="561" spans="1:1" ht="14.4">
      <c r="A561" s="55"/>
    </row>
    <row r="562" spans="1:1" ht="14.4">
      <c r="A562" s="55"/>
    </row>
    <row r="563" spans="1:1" ht="14.4">
      <c r="A563" s="55"/>
    </row>
    <row r="564" spans="1:1" ht="14.4">
      <c r="A564" s="55"/>
    </row>
    <row r="565" spans="1:1" ht="14.4">
      <c r="A565" s="55"/>
    </row>
    <row r="566" spans="1:1" ht="14.4">
      <c r="A566" s="55"/>
    </row>
    <row r="567" spans="1:1" ht="14.4">
      <c r="A567" s="55"/>
    </row>
    <row r="568" spans="1:1" ht="14.4">
      <c r="A568" s="55"/>
    </row>
    <row r="569" spans="1:1" ht="14.4">
      <c r="A569" s="55"/>
    </row>
    <row r="570" spans="1:1" ht="14.4">
      <c r="A570" s="55"/>
    </row>
    <row r="571" spans="1:1" ht="14.4">
      <c r="A571" s="55"/>
    </row>
    <row r="572" spans="1:1" ht="14.4">
      <c r="A572" s="55"/>
    </row>
    <row r="573" spans="1:1" ht="14.4">
      <c r="A573" s="55"/>
    </row>
    <row r="574" spans="1:1" ht="14.4">
      <c r="A574" s="55"/>
    </row>
    <row r="575" spans="1:1" ht="14.4">
      <c r="A575" s="55"/>
    </row>
    <row r="576" spans="1:1" ht="14.4">
      <c r="A576" s="55"/>
    </row>
    <row r="577" spans="1:1" ht="14.4">
      <c r="A577" s="55"/>
    </row>
    <row r="578" spans="1:1" ht="14.4">
      <c r="A578" s="55"/>
    </row>
    <row r="579" spans="1:1" ht="14.4">
      <c r="A579" s="55"/>
    </row>
    <row r="580" spans="1:1" ht="14.4">
      <c r="A580" s="55"/>
    </row>
    <row r="581" spans="1:1" ht="14.4">
      <c r="A581" s="55"/>
    </row>
    <row r="582" spans="1:1" ht="14.4">
      <c r="A582" s="55"/>
    </row>
    <row r="583" spans="1:1" ht="14.4">
      <c r="A583" s="55"/>
    </row>
    <row r="584" spans="1:1" ht="14.4">
      <c r="A584" s="55"/>
    </row>
    <row r="585" spans="1:1" ht="14.4">
      <c r="A585" s="55"/>
    </row>
    <row r="586" spans="1:1" ht="14.4">
      <c r="A586" s="55"/>
    </row>
    <row r="587" spans="1:1" ht="14.4">
      <c r="A587" s="55"/>
    </row>
    <row r="588" spans="1:1" ht="14.4">
      <c r="A588" s="55"/>
    </row>
    <row r="589" spans="1:1" ht="14.4">
      <c r="A589" s="55"/>
    </row>
    <row r="590" spans="1:1" ht="14.4">
      <c r="A590" s="55"/>
    </row>
    <row r="591" spans="1:1" ht="14.4">
      <c r="A591" s="55"/>
    </row>
    <row r="592" spans="1:1" ht="14.4">
      <c r="A592" s="55"/>
    </row>
    <row r="593" spans="1:1" ht="14.4">
      <c r="A593" s="55"/>
    </row>
    <row r="594" spans="1:1" ht="14.4">
      <c r="A594" s="55"/>
    </row>
    <row r="595" spans="1:1" ht="14.4">
      <c r="A595" s="55"/>
    </row>
    <row r="596" spans="1:1" ht="14.4">
      <c r="A596" s="55"/>
    </row>
    <row r="597" spans="1:1" ht="14.4">
      <c r="A597" s="55"/>
    </row>
    <row r="598" spans="1:1" ht="14.4">
      <c r="A598" s="55"/>
    </row>
    <row r="599" spans="1:1" ht="14.4">
      <c r="A599" s="55"/>
    </row>
    <row r="600" spans="1:1" ht="14.4">
      <c r="A600" s="55"/>
    </row>
    <row r="601" spans="1:1" ht="14.4">
      <c r="A601" s="55"/>
    </row>
    <row r="602" spans="1:1" ht="14.4">
      <c r="A602" s="55"/>
    </row>
    <row r="603" spans="1:1" ht="14.4">
      <c r="A603" s="55"/>
    </row>
    <row r="604" spans="1:1" ht="14.4">
      <c r="A604" s="55"/>
    </row>
    <row r="605" spans="1:1" ht="14.4">
      <c r="A605" s="55"/>
    </row>
    <row r="606" spans="1:1" ht="14.4">
      <c r="A606" s="55"/>
    </row>
    <row r="607" spans="1:1" ht="14.4">
      <c r="A607" s="55"/>
    </row>
    <row r="608" spans="1:1" ht="14.4">
      <c r="A608" s="55"/>
    </row>
    <row r="609" spans="1:1" ht="14.4">
      <c r="A609" s="55"/>
    </row>
    <row r="610" spans="1:1" ht="14.4">
      <c r="A610" s="55"/>
    </row>
    <row r="611" spans="1:1" ht="14.4">
      <c r="A611" s="55"/>
    </row>
    <row r="612" spans="1:1" ht="14.4">
      <c r="A612" s="55"/>
    </row>
    <row r="613" spans="1:1" ht="14.4">
      <c r="A613" s="55"/>
    </row>
    <row r="614" spans="1:1" ht="14.4">
      <c r="A614" s="55"/>
    </row>
    <row r="615" spans="1:1" ht="14.4">
      <c r="A615" s="55"/>
    </row>
    <row r="616" spans="1:1" ht="14.4">
      <c r="A616" s="55"/>
    </row>
    <row r="617" spans="1:1" ht="14.4">
      <c r="A617" s="55"/>
    </row>
    <row r="618" spans="1:1" ht="14.4">
      <c r="A618" s="55"/>
    </row>
    <row r="619" spans="1:1" ht="14.4">
      <c r="A619" s="55"/>
    </row>
    <row r="620" spans="1:1" ht="14.4">
      <c r="A620" s="55"/>
    </row>
    <row r="621" spans="1:1" ht="14.4">
      <c r="A621" s="55"/>
    </row>
    <row r="622" spans="1:1" ht="14.4">
      <c r="A622" s="55"/>
    </row>
    <row r="623" spans="1:1" ht="14.4">
      <c r="A623" s="55"/>
    </row>
    <row r="624" spans="1:1" ht="14.4">
      <c r="A624" s="55"/>
    </row>
    <row r="625" spans="1:1" ht="14.4">
      <c r="A625" s="55"/>
    </row>
    <row r="626" spans="1:1" ht="14.4">
      <c r="A626" s="55"/>
    </row>
    <row r="627" spans="1:1" ht="14.4">
      <c r="A627" s="55"/>
    </row>
    <row r="628" spans="1:1" ht="14.4">
      <c r="A628" s="55"/>
    </row>
    <row r="629" spans="1:1" ht="14.4">
      <c r="A629" s="55"/>
    </row>
    <row r="630" spans="1:1" ht="14.4">
      <c r="A630" s="55"/>
    </row>
    <row r="631" spans="1:1" ht="14.4">
      <c r="A631" s="55"/>
    </row>
    <row r="632" spans="1:1" ht="14.4">
      <c r="A632" s="55"/>
    </row>
    <row r="633" spans="1:1" ht="14.4">
      <c r="A633" s="55"/>
    </row>
    <row r="634" spans="1:1" ht="14.4">
      <c r="A634" s="55"/>
    </row>
    <row r="635" spans="1:1" ht="14.4">
      <c r="A635" s="55"/>
    </row>
    <row r="636" spans="1:1" ht="14.4">
      <c r="A636" s="55"/>
    </row>
    <row r="637" spans="1:1" ht="14.4">
      <c r="A637" s="55"/>
    </row>
    <row r="638" spans="1:1" ht="14.4">
      <c r="A638" s="55"/>
    </row>
    <row r="639" spans="1:1" ht="14.4">
      <c r="A639" s="55"/>
    </row>
    <row r="640" spans="1:1" ht="14.4">
      <c r="A640" s="55"/>
    </row>
    <row r="641" spans="1:1" ht="14.4">
      <c r="A641" s="55"/>
    </row>
    <row r="642" spans="1:1" ht="14.4">
      <c r="A642" s="55"/>
    </row>
    <row r="643" spans="1:1" ht="14.4">
      <c r="A643" s="55"/>
    </row>
    <row r="644" spans="1:1" ht="14.4">
      <c r="A644" s="55"/>
    </row>
    <row r="645" spans="1:1" ht="14.4">
      <c r="A645" s="55"/>
    </row>
    <row r="646" spans="1:1" ht="14.4">
      <c r="A646" s="55"/>
    </row>
    <row r="647" spans="1:1" ht="14.4">
      <c r="A647" s="55"/>
    </row>
    <row r="648" spans="1:1" ht="14.4">
      <c r="A648" s="55"/>
    </row>
    <row r="649" spans="1:1" ht="14.4">
      <c r="A649" s="55"/>
    </row>
    <row r="650" spans="1:1" ht="14.4">
      <c r="A650" s="55"/>
    </row>
    <row r="651" spans="1:1" ht="14.4">
      <c r="A651" s="55"/>
    </row>
    <row r="652" spans="1:1" ht="14.4">
      <c r="A652" s="55"/>
    </row>
    <row r="653" spans="1:1" ht="14.4">
      <c r="A653" s="55"/>
    </row>
    <row r="654" spans="1:1" ht="14.4">
      <c r="A654" s="55"/>
    </row>
    <row r="655" spans="1:1" ht="14.4">
      <c r="A655" s="55"/>
    </row>
    <row r="656" spans="1:1" ht="14.4">
      <c r="A656" s="55"/>
    </row>
    <row r="657" spans="1:1" ht="14.4">
      <c r="A657" s="55"/>
    </row>
    <row r="658" spans="1:1" ht="14.4">
      <c r="A658" s="55"/>
    </row>
    <row r="659" spans="1:1" ht="14.4">
      <c r="A659" s="55"/>
    </row>
    <row r="660" spans="1:1" ht="14.4">
      <c r="A660" s="55"/>
    </row>
    <row r="661" spans="1:1" ht="14.4">
      <c r="A661" s="55"/>
    </row>
    <row r="662" spans="1:1" ht="14.4">
      <c r="A662" s="55"/>
    </row>
    <row r="663" spans="1:1" ht="14.4">
      <c r="A663" s="55"/>
    </row>
    <row r="664" spans="1:1" ht="14.4">
      <c r="A664" s="55"/>
    </row>
    <row r="665" spans="1:1" ht="14.4">
      <c r="A665" s="55"/>
    </row>
    <row r="666" spans="1:1" ht="14.4">
      <c r="A666" s="55"/>
    </row>
    <row r="667" spans="1:1" ht="14.4">
      <c r="A667" s="55"/>
    </row>
    <row r="668" spans="1:1" ht="14.4">
      <c r="A668" s="55"/>
    </row>
    <row r="669" spans="1:1" ht="14.4">
      <c r="A669" s="55"/>
    </row>
    <row r="670" spans="1:1" ht="14.4">
      <c r="A670" s="55"/>
    </row>
    <row r="671" spans="1:1" ht="14.4">
      <c r="A671" s="55"/>
    </row>
    <row r="672" spans="1:1" ht="14.4">
      <c r="A672" s="55"/>
    </row>
    <row r="673" spans="1:1" ht="14.4">
      <c r="A673" s="55"/>
    </row>
    <row r="674" spans="1:1" ht="14.4">
      <c r="A674" s="55"/>
    </row>
    <row r="675" spans="1:1" ht="14.4">
      <c r="A675" s="55"/>
    </row>
    <row r="676" spans="1:1" ht="14.4">
      <c r="A676" s="55"/>
    </row>
    <row r="677" spans="1:1" ht="14.4">
      <c r="A677" s="55"/>
    </row>
    <row r="678" spans="1:1" ht="14.4">
      <c r="A678" s="55"/>
    </row>
    <row r="679" spans="1:1" ht="14.4">
      <c r="A679" s="55"/>
    </row>
    <row r="680" spans="1:1" ht="14.4">
      <c r="A680" s="55"/>
    </row>
    <row r="681" spans="1:1" ht="14.4">
      <c r="A681" s="55"/>
    </row>
    <row r="682" spans="1:1" ht="14.4">
      <c r="A682" s="55"/>
    </row>
    <row r="683" spans="1:1" ht="14.4">
      <c r="A683" s="55"/>
    </row>
    <row r="684" spans="1:1" ht="14.4">
      <c r="A684" s="55"/>
    </row>
    <row r="685" spans="1:1" ht="14.4">
      <c r="A685" s="55"/>
    </row>
    <row r="686" spans="1:1" ht="14.4">
      <c r="A686" s="55"/>
    </row>
    <row r="687" spans="1:1" ht="14.4">
      <c r="A687" s="55"/>
    </row>
    <row r="688" spans="1:1" ht="14.4">
      <c r="A688" s="55"/>
    </row>
    <row r="689" spans="1:1" ht="14.4">
      <c r="A689" s="55"/>
    </row>
    <row r="690" spans="1:1" ht="14.4">
      <c r="A690" s="55"/>
    </row>
    <row r="691" spans="1:1" ht="14.4">
      <c r="A691" s="55"/>
    </row>
    <row r="692" spans="1:1" ht="14.4">
      <c r="A692" s="55"/>
    </row>
    <row r="693" spans="1:1" ht="14.4">
      <c r="A693" s="55"/>
    </row>
    <row r="694" spans="1:1" ht="14.4">
      <c r="A694" s="55"/>
    </row>
    <row r="695" spans="1:1" ht="14.4">
      <c r="A695" s="55"/>
    </row>
    <row r="696" spans="1:1" ht="14.4">
      <c r="A696" s="55"/>
    </row>
    <row r="697" spans="1:1" ht="14.4">
      <c r="A697" s="55"/>
    </row>
    <row r="698" spans="1:1" ht="14.4">
      <c r="A698" s="55"/>
    </row>
    <row r="699" spans="1:1" ht="14.4">
      <c r="A699" s="55"/>
    </row>
    <row r="700" spans="1:1" ht="14.4">
      <c r="A700" s="55"/>
    </row>
    <row r="701" spans="1:1" ht="14.4">
      <c r="A701" s="55"/>
    </row>
    <row r="702" spans="1:1" ht="14.4">
      <c r="A702" s="55"/>
    </row>
    <row r="703" spans="1:1" ht="14.4">
      <c r="A703" s="55"/>
    </row>
    <row r="704" spans="1:1" ht="14.4">
      <c r="A704" s="55"/>
    </row>
    <row r="705" spans="1:1" ht="14.4">
      <c r="A705" s="55"/>
    </row>
    <row r="706" spans="1:1" ht="14.4">
      <c r="A706" s="55"/>
    </row>
    <row r="707" spans="1:1" ht="14.4">
      <c r="A707" s="55"/>
    </row>
    <row r="708" spans="1:1" ht="14.4">
      <c r="A708" s="55"/>
    </row>
    <row r="709" spans="1:1" ht="14.4">
      <c r="A709" s="55"/>
    </row>
    <row r="710" spans="1:1" ht="14.4">
      <c r="A710" s="55"/>
    </row>
    <row r="711" spans="1:1" ht="14.4">
      <c r="A711" s="55"/>
    </row>
    <row r="712" spans="1:1" ht="14.4">
      <c r="A712" s="55"/>
    </row>
    <row r="713" spans="1:1" ht="14.4">
      <c r="A713" s="55"/>
    </row>
    <row r="714" spans="1:1" ht="14.4">
      <c r="A714" s="55"/>
    </row>
    <row r="715" spans="1:1" ht="14.4">
      <c r="A715" s="55"/>
    </row>
    <row r="716" spans="1:1" ht="14.4">
      <c r="A716" s="55"/>
    </row>
    <row r="717" spans="1:1" ht="14.4">
      <c r="A717" s="55"/>
    </row>
    <row r="718" spans="1:1" ht="14.4">
      <c r="A718" s="55"/>
    </row>
    <row r="719" spans="1:1" ht="14.4">
      <c r="A719" s="55"/>
    </row>
    <row r="720" spans="1:1" ht="14.4">
      <c r="A720" s="55"/>
    </row>
    <row r="721" spans="1:1" ht="14.4">
      <c r="A721" s="55"/>
    </row>
    <row r="722" spans="1:1" ht="14.4">
      <c r="A722" s="55"/>
    </row>
    <row r="723" spans="1:1" ht="14.4">
      <c r="A723" s="55"/>
    </row>
    <row r="724" spans="1:1" ht="14.4">
      <c r="A724" s="55"/>
    </row>
    <row r="725" spans="1:1" ht="14.4">
      <c r="A725" s="55"/>
    </row>
    <row r="726" spans="1:1" ht="14.4">
      <c r="A726" s="55"/>
    </row>
    <row r="727" spans="1:1" ht="14.4">
      <c r="A727" s="55"/>
    </row>
    <row r="728" spans="1:1" ht="14.4">
      <c r="A728" s="55"/>
    </row>
    <row r="729" spans="1:1" ht="14.4">
      <c r="A729" s="55"/>
    </row>
    <row r="730" spans="1:1" ht="14.4">
      <c r="A730" s="55"/>
    </row>
    <row r="731" spans="1:1" ht="14.4">
      <c r="A731" s="55"/>
    </row>
    <row r="732" spans="1:1" ht="14.4">
      <c r="A732" s="55"/>
    </row>
    <row r="733" spans="1:1" ht="14.4">
      <c r="A733" s="55"/>
    </row>
    <row r="734" spans="1:1" ht="14.4">
      <c r="A734" s="55"/>
    </row>
    <row r="735" spans="1:1" ht="14.4">
      <c r="A735" s="55"/>
    </row>
    <row r="736" spans="1:1" ht="14.4">
      <c r="A736" s="55"/>
    </row>
    <row r="737" spans="1:1" ht="14.4">
      <c r="A737" s="55"/>
    </row>
    <row r="738" spans="1:1" ht="14.4">
      <c r="A738" s="55"/>
    </row>
    <row r="739" spans="1:1" ht="14.4">
      <c r="A739" s="55"/>
    </row>
    <row r="740" spans="1:1" ht="14.4">
      <c r="A740" s="55"/>
    </row>
    <row r="741" spans="1:1" ht="14.4">
      <c r="A741" s="55"/>
    </row>
    <row r="742" spans="1:1" ht="14.4">
      <c r="A742" s="55"/>
    </row>
    <row r="743" spans="1:1" ht="14.4">
      <c r="A743" s="55"/>
    </row>
    <row r="744" spans="1:1" ht="14.4">
      <c r="A744" s="55"/>
    </row>
    <row r="745" spans="1:1" ht="14.4">
      <c r="A745" s="55"/>
    </row>
    <row r="746" spans="1:1" ht="14.4">
      <c r="A746" s="55"/>
    </row>
    <row r="747" spans="1:1" ht="14.4">
      <c r="A747" s="55"/>
    </row>
    <row r="748" spans="1:1" ht="14.4">
      <c r="A748" s="55"/>
    </row>
    <row r="749" spans="1:1" ht="14.4">
      <c r="A749" s="55"/>
    </row>
    <row r="750" spans="1:1" ht="14.4">
      <c r="A750" s="55"/>
    </row>
    <row r="751" spans="1:1" ht="14.4">
      <c r="A751" s="55"/>
    </row>
    <row r="752" spans="1:1" ht="14.4">
      <c r="A752" s="55"/>
    </row>
    <row r="753" spans="1:1" ht="14.4">
      <c r="A753" s="55"/>
    </row>
    <row r="754" spans="1:1" ht="14.4">
      <c r="A754" s="55"/>
    </row>
    <row r="755" spans="1:1" ht="14.4">
      <c r="A755" s="55"/>
    </row>
    <row r="756" spans="1:1" ht="14.4">
      <c r="A756" s="55"/>
    </row>
    <row r="757" spans="1:1" ht="14.4">
      <c r="A757" s="55"/>
    </row>
    <row r="758" spans="1:1" ht="14.4">
      <c r="A758" s="55"/>
    </row>
    <row r="759" spans="1:1" ht="14.4">
      <c r="A759" s="55"/>
    </row>
    <row r="760" spans="1:1" ht="14.4">
      <c r="A760" s="55"/>
    </row>
    <row r="761" spans="1:1" ht="14.4">
      <c r="A761" s="55"/>
    </row>
    <row r="762" spans="1:1" ht="14.4">
      <c r="A762" s="55"/>
    </row>
    <row r="763" spans="1:1" ht="14.4">
      <c r="A763" s="55"/>
    </row>
    <row r="764" spans="1:1" ht="14.4">
      <c r="A764" s="55"/>
    </row>
    <row r="765" spans="1:1" ht="14.4">
      <c r="A765" s="55"/>
    </row>
    <row r="766" spans="1:1" ht="14.4">
      <c r="A766" s="55"/>
    </row>
    <row r="767" spans="1:1" ht="14.4">
      <c r="A767" s="55"/>
    </row>
    <row r="768" spans="1:1" ht="14.4">
      <c r="A768" s="55"/>
    </row>
    <row r="769" spans="1:1" ht="14.4">
      <c r="A769" s="55"/>
    </row>
    <row r="770" spans="1:1" ht="14.4">
      <c r="A770" s="55"/>
    </row>
    <row r="771" spans="1:1" ht="14.4">
      <c r="A771" s="55"/>
    </row>
    <row r="772" spans="1:1" ht="14.4">
      <c r="A772" s="55"/>
    </row>
    <row r="773" spans="1:1" ht="14.4">
      <c r="A773" s="55"/>
    </row>
    <row r="774" spans="1:1" ht="14.4">
      <c r="A774" s="55"/>
    </row>
    <row r="775" spans="1:1" ht="14.4">
      <c r="A775" s="55"/>
    </row>
    <row r="776" spans="1:1" ht="14.4">
      <c r="A776" s="55"/>
    </row>
    <row r="777" spans="1:1" ht="14.4">
      <c r="A777" s="55"/>
    </row>
    <row r="778" spans="1:1" ht="14.4">
      <c r="A778" s="55"/>
    </row>
    <row r="779" spans="1:1" ht="14.4">
      <c r="A779" s="55"/>
    </row>
    <row r="780" spans="1:1" ht="14.4">
      <c r="A780" s="55"/>
    </row>
    <row r="781" spans="1:1" ht="14.4">
      <c r="A781" s="55"/>
    </row>
    <row r="782" spans="1:1" ht="14.4">
      <c r="A782" s="55"/>
    </row>
    <row r="783" spans="1:1" ht="14.4">
      <c r="A783" s="55"/>
    </row>
    <row r="784" spans="1:1" ht="14.4">
      <c r="A784" s="55"/>
    </row>
    <row r="785" spans="1:1" ht="14.4">
      <c r="A785" s="55"/>
    </row>
    <row r="786" spans="1:1" ht="14.4">
      <c r="A786" s="55"/>
    </row>
    <row r="787" spans="1:1" ht="14.4">
      <c r="A787" s="55"/>
    </row>
    <row r="788" spans="1:1" ht="14.4">
      <c r="A788" s="55"/>
    </row>
    <row r="789" spans="1:1" ht="14.4">
      <c r="A789" s="55"/>
    </row>
    <row r="790" spans="1:1" ht="14.4">
      <c r="A790" s="55"/>
    </row>
    <row r="791" spans="1:1" ht="14.4">
      <c r="A791" s="55"/>
    </row>
    <row r="792" spans="1:1" ht="14.4">
      <c r="A792" s="55"/>
    </row>
    <row r="793" spans="1:1" ht="14.4">
      <c r="A793" s="55"/>
    </row>
    <row r="794" spans="1:1" ht="14.4">
      <c r="A794" s="55"/>
    </row>
    <row r="795" spans="1:1" ht="14.4">
      <c r="A795" s="55"/>
    </row>
    <row r="796" spans="1:1" ht="14.4">
      <c r="A796" s="55"/>
    </row>
    <row r="797" spans="1:1" ht="14.4">
      <c r="A797" s="55"/>
    </row>
    <row r="798" spans="1:1" ht="14.4">
      <c r="A798" s="55"/>
    </row>
    <row r="799" spans="1:1" ht="14.4">
      <c r="A799" s="55"/>
    </row>
    <row r="800" spans="1:1" ht="14.4">
      <c r="A800" s="55"/>
    </row>
    <row r="801" spans="1:1" ht="14.4">
      <c r="A801" s="55"/>
    </row>
    <row r="802" spans="1:1" ht="14.4">
      <c r="A802" s="55"/>
    </row>
    <row r="803" spans="1:1" ht="14.4">
      <c r="A803" s="55"/>
    </row>
    <row r="804" spans="1:1" ht="14.4">
      <c r="A804" s="55"/>
    </row>
    <row r="805" spans="1:1" ht="14.4">
      <c r="A805" s="55"/>
    </row>
    <row r="806" spans="1:1" ht="14.4">
      <c r="A806" s="55"/>
    </row>
    <row r="807" spans="1:1" ht="14.4">
      <c r="A807" s="55"/>
    </row>
    <row r="808" spans="1:1" ht="14.4">
      <c r="A808" s="55"/>
    </row>
    <row r="809" spans="1:1" ht="14.4">
      <c r="A809" s="55"/>
    </row>
    <row r="810" spans="1:1" ht="14.4">
      <c r="A810" s="55"/>
    </row>
    <row r="811" spans="1:1" ht="14.4">
      <c r="A811" s="55"/>
    </row>
    <row r="812" spans="1:1" ht="14.4">
      <c r="A812" s="55"/>
    </row>
    <row r="813" spans="1:1" ht="14.4">
      <c r="A813" s="55"/>
    </row>
    <row r="814" spans="1:1" ht="14.4">
      <c r="A814" s="55"/>
    </row>
    <row r="815" spans="1:1" ht="14.4">
      <c r="A815" s="55"/>
    </row>
    <row r="816" spans="1:1" ht="14.4">
      <c r="A816" s="55"/>
    </row>
    <row r="817" spans="1:1" ht="14.4">
      <c r="A817" s="55"/>
    </row>
    <row r="818" spans="1:1" ht="14.4">
      <c r="A818" s="55"/>
    </row>
    <row r="819" spans="1:1" ht="14.4">
      <c r="A819" s="55"/>
    </row>
    <row r="820" spans="1:1" ht="14.4">
      <c r="A820" s="55"/>
    </row>
    <row r="821" spans="1:1" ht="14.4">
      <c r="A821" s="55"/>
    </row>
    <row r="822" spans="1:1" ht="14.4">
      <c r="A822" s="55"/>
    </row>
    <row r="823" spans="1:1" ht="14.4">
      <c r="A823" s="55"/>
    </row>
    <row r="824" spans="1:1" ht="14.4">
      <c r="A824" s="55"/>
    </row>
    <row r="825" spans="1:1" ht="14.4">
      <c r="A825" s="55"/>
    </row>
    <row r="826" spans="1:1" ht="14.4">
      <c r="A826" s="55"/>
    </row>
    <row r="827" spans="1:1" ht="14.4">
      <c r="A827" s="55"/>
    </row>
    <row r="828" spans="1:1" ht="14.4">
      <c r="A828" s="55"/>
    </row>
    <row r="829" spans="1:1" ht="14.4">
      <c r="A829" s="55"/>
    </row>
    <row r="830" spans="1:1" ht="14.4">
      <c r="A830" s="55"/>
    </row>
    <row r="831" spans="1:1" ht="14.4">
      <c r="A831" s="55"/>
    </row>
    <row r="832" spans="1:1" ht="14.4">
      <c r="A832" s="55"/>
    </row>
    <row r="833" spans="1:1" ht="14.4">
      <c r="A833" s="55"/>
    </row>
    <row r="834" spans="1:1" ht="14.4">
      <c r="A834" s="55"/>
    </row>
    <row r="835" spans="1:1" ht="14.4">
      <c r="A835" s="55"/>
    </row>
    <row r="836" spans="1:1" ht="14.4">
      <c r="A836" s="55"/>
    </row>
    <row r="837" spans="1:1" ht="14.4">
      <c r="A837" s="55"/>
    </row>
    <row r="838" spans="1:1" ht="14.4">
      <c r="A838" s="55"/>
    </row>
    <row r="839" spans="1:1" ht="14.4">
      <c r="A839" s="55"/>
    </row>
    <row r="840" spans="1:1" ht="14.4">
      <c r="A840" s="55"/>
    </row>
    <row r="841" spans="1:1" ht="14.4">
      <c r="A841" s="55"/>
    </row>
    <row r="842" spans="1:1" ht="14.4">
      <c r="A842" s="55"/>
    </row>
    <row r="843" spans="1:1" ht="14.4">
      <c r="A843" s="55"/>
    </row>
    <row r="844" spans="1:1" ht="14.4">
      <c r="A844" s="55"/>
    </row>
    <row r="845" spans="1:1" ht="14.4">
      <c r="A845" s="55"/>
    </row>
    <row r="846" spans="1:1" ht="14.4">
      <c r="A846" s="55"/>
    </row>
    <row r="847" spans="1:1" ht="14.4">
      <c r="A847" s="55"/>
    </row>
    <row r="848" spans="1:1" ht="14.4">
      <c r="A848" s="55"/>
    </row>
    <row r="849" spans="1:1" ht="14.4">
      <c r="A849" s="55"/>
    </row>
    <row r="850" spans="1:1" ht="14.4">
      <c r="A850" s="55"/>
    </row>
    <row r="851" spans="1:1" ht="14.4">
      <c r="A851" s="55"/>
    </row>
    <row r="852" spans="1:1" ht="14.4">
      <c r="A852" s="55"/>
    </row>
    <row r="853" spans="1:1" ht="14.4">
      <c r="A853" s="55"/>
    </row>
    <row r="854" spans="1:1" ht="14.4">
      <c r="A854" s="55"/>
    </row>
    <row r="855" spans="1:1" ht="14.4">
      <c r="A855" s="55"/>
    </row>
    <row r="856" spans="1:1" ht="14.4">
      <c r="A856" s="55"/>
    </row>
    <row r="857" spans="1:1" ht="14.4">
      <c r="A857" s="55"/>
    </row>
    <row r="858" spans="1:1" ht="14.4">
      <c r="A858" s="55"/>
    </row>
    <row r="859" spans="1:1" ht="14.4">
      <c r="A859" s="55"/>
    </row>
    <row r="860" spans="1:1" ht="14.4">
      <c r="A860" s="55"/>
    </row>
    <row r="861" spans="1:1" ht="14.4">
      <c r="A861" s="55"/>
    </row>
    <row r="862" spans="1:1" ht="14.4">
      <c r="A862" s="55"/>
    </row>
    <row r="863" spans="1:1" ht="14.4">
      <c r="A863" s="55"/>
    </row>
    <row r="864" spans="1:1" ht="14.4">
      <c r="A864" s="55"/>
    </row>
    <row r="865" spans="1:1" ht="14.4">
      <c r="A865" s="55"/>
    </row>
    <row r="866" spans="1:1" ht="14.4">
      <c r="A866" s="55"/>
    </row>
    <row r="867" spans="1:1" ht="14.4">
      <c r="A867" s="55"/>
    </row>
    <row r="868" spans="1:1" ht="14.4">
      <c r="A868" s="55"/>
    </row>
    <row r="869" spans="1:1" ht="14.4">
      <c r="A869" s="55"/>
    </row>
    <row r="870" spans="1:1" ht="14.4">
      <c r="A870" s="55"/>
    </row>
    <row r="871" spans="1:1" ht="14.4">
      <c r="A871" s="55"/>
    </row>
    <row r="872" spans="1:1" ht="14.4">
      <c r="A872" s="55"/>
    </row>
    <row r="873" spans="1:1" ht="14.4">
      <c r="A873" s="55"/>
    </row>
    <row r="874" spans="1:1" ht="14.4">
      <c r="A874" s="55"/>
    </row>
    <row r="875" spans="1:1" ht="14.4">
      <c r="A875" s="55"/>
    </row>
    <row r="876" spans="1:1" ht="14.4">
      <c r="A876" s="55"/>
    </row>
    <row r="877" spans="1:1" ht="14.4">
      <c r="A877" s="55"/>
    </row>
    <row r="878" spans="1:1" ht="14.4">
      <c r="A878" s="55"/>
    </row>
    <row r="879" spans="1:1" ht="14.4">
      <c r="A879" s="55"/>
    </row>
    <row r="880" spans="1:1" ht="14.4">
      <c r="A880" s="55"/>
    </row>
    <row r="881" spans="1:1" ht="14.4">
      <c r="A881" s="55"/>
    </row>
    <row r="882" spans="1:1" ht="14.4">
      <c r="A882" s="55"/>
    </row>
    <row r="883" spans="1:1" ht="14.4">
      <c r="A883" s="55"/>
    </row>
    <row r="884" spans="1:1" ht="14.4">
      <c r="A884" s="55"/>
    </row>
    <row r="885" spans="1:1" ht="14.4">
      <c r="A885" s="55"/>
    </row>
    <row r="886" spans="1:1" ht="14.4">
      <c r="A886" s="55"/>
    </row>
    <row r="887" spans="1:1" ht="14.4">
      <c r="A887" s="55"/>
    </row>
    <row r="888" spans="1:1" ht="14.4">
      <c r="A888" s="55"/>
    </row>
    <row r="889" spans="1:1" ht="14.4">
      <c r="A889" s="55"/>
    </row>
    <row r="890" spans="1:1" ht="14.4">
      <c r="A890" s="55"/>
    </row>
    <row r="891" spans="1:1" ht="14.4">
      <c r="A891" s="55"/>
    </row>
    <row r="892" spans="1:1" ht="14.4">
      <c r="A892" s="55"/>
    </row>
    <row r="893" spans="1:1" ht="14.4">
      <c r="A893" s="55"/>
    </row>
    <row r="894" spans="1:1" ht="14.4">
      <c r="A894" s="55"/>
    </row>
    <row r="895" spans="1:1" ht="14.4">
      <c r="A895" s="55"/>
    </row>
    <row r="896" spans="1:1" ht="14.4">
      <c r="A896" s="55"/>
    </row>
    <row r="897" spans="1:1" ht="14.4">
      <c r="A897" s="55"/>
    </row>
    <row r="898" spans="1:1" ht="14.4">
      <c r="A898" s="55"/>
    </row>
    <row r="899" spans="1:1" ht="14.4">
      <c r="A899" s="55"/>
    </row>
    <row r="900" spans="1:1" ht="14.4">
      <c r="A900" s="55"/>
    </row>
    <row r="901" spans="1:1" ht="14.4">
      <c r="A901" s="55"/>
    </row>
    <row r="902" spans="1:1" ht="14.4">
      <c r="A902" s="55"/>
    </row>
    <row r="903" spans="1:1" ht="14.4">
      <c r="A903" s="55"/>
    </row>
    <row r="904" spans="1:1" ht="14.4">
      <c r="A904" s="55"/>
    </row>
    <row r="905" spans="1:1" ht="14.4">
      <c r="A905" s="55"/>
    </row>
    <row r="906" spans="1:1" ht="14.4">
      <c r="A906" s="55"/>
    </row>
    <row r="907" spans="1:1" ht="14.4">
      <c r="A907" s="55"/>
    </row>
    <row r="908" spans="1:1" ht="14.4">
      <c r="A908" s="55"/>
    </row>
    <row r="909" spans="1:1" ht="14.4">
      <c r="A909" s="55"/>
    </row>
    <row r="910" spans="1:1" ht="14.4">
      <c r="A910" s="55"/>
    </row>
    <row r="911" spans="1:1" ht="14.4">
      <c r="A911" s="55"/>
    </row>
    <row r="912" spans="1:1" ht="14.4">
      <c r="A912" s="55"/>
    </row>
    <row r="913" spans="1:1" ht="14.4">
      <c r="A913" s="55"/>
    </row>
    <row r="914" spans="1:1" ht="14.4">
      <c r="A914" s="55"/>
    </row>
    <row r="915" spans="1:1" ht="14.4">
      <c r="A915" s="55"/>
    </row>
    <row r="916" spans="1:1" ht="14.4">
      <c r="A916" s="55"/>
    </row>
    <row r="917" spans="1:1" ht="14.4">
      <c r="A917" s="55"/>
    </row>
    <row r="918" spans="1:1" ht="14.4">
      <c r="A918" s="55"/>
    </row>
    <row r="919" spans="1:1" ht="14.4">
      <c r="A919" s="55"/>
    </row>
    <row r="920" spans="1:1" ht="14.4">
      <c r="A920" s="55"/>
    </row>
    <row r="921" spans="1:1" ht="14.4">
      <c r="A921" s="55"/>
    </row>
    <row r="922" spans="1:1" ht="14.4">
      <c r="A922" s="55"/>
    </row>
    <row r="923" spans="1:1" ht="14.4">
      <c r="A923" s="55"/>
    </row>
    <row r="924" spans="1:1" ht="14.4">
      <c r="A924" s="55"/>
    </row>
    <row r="925" spans="1:1" ht="14.4">
      <c r="A925" s="55"/>
    </row>
    <row r="926" spans="1:1" ht="14.4">
      <c r="A926" s="55"/>
    </row>
    <row r="927" spans="1:1" ht="14.4">
      <c r="A927" s="55"/>
    </row>
    <row r="928" spans="1:1" ht="14.4">
      <c r="A928" s="55"/>
    </row>
    <row r="929" spans="1:1" ht="14.4">
      <c r="A929" s="55"/>
    </row>
    <row r="930" spans="1:1" ht="14.4">
      <c r="A930" s="55"/>
    </row>
    <row r="931" spans="1:1" ht="14.4">
      <c r="A931" s="55"/>
    </row>
    <row r="932" spans="1:1" ht="14.4">
      <c r="A932" s="55"/>
    </row>
    <row r="933" spans="1:1" ht="14.4">
      <c r="A933" s="55"/>
    </row>
    <row r="934" spans="1:1" ht="14.4">
      <c r="A934" s="55"/>
    </row>
    <row r="935" spans="1:1" ht="14.4">
      <c r="A935" s="55"/>
    </row>
    <row r="936" spans="1:1" ht="14.4">
      <c r="A936" s="55"/>
    </row>
    <row r="937" spans="1:1" ht="14.4">
      <c r="A937" s="55"/>
    </row>
    <row r="938" spans="1:1" ht="14.4">
      <c r="A938" s="55"/>
    </row>
    <row r="939" spans="1:1" ht="14.4">
      <c r="A939" s="55"/>
    </row>
    <row r="940" spans="1:1" ht="14.4">
      <c r="A940" s="55"/>
    </row>
    <row r="941" spans="1:1" ht="14.4">
      <c r="A941" s="55"/>
    </row>
    <row r="942" spans="1:1" ht="14.4">
      <c r="A942" s="55"/>
    </row>
    <row r="943" spans="1:1" ht="14.4">
      <c r="A943" s="55"/>
    </row>
    <row r="944" spans="1:1" ht="14.4">
      <c r="A944" s="55"/>
    </row>
    <row r="945" spans="1:1" ht="14.4">
      <c r="A945" s="55"/>
    </row>
    <row r="946" spans="1:1" ht="14.4">
      <c r="A946" s="55"/>
    </row>
    <row r="947" spans="1:1" ht="14.4">
      <c r="A947" s="55"/>
    </row>
    <row r="948" spans="1:1" ht="14.4">
      <c r="A948" s="55"/>
    </row>
    <row r="949" spans="1:1" ht="14.4">
      <c r="A949" s="55"/>
    </row>
    <row r="950" spans="1:1" ht="14.4">
      <c r="A950" s="55"/>
    </row>
    <row r="951" spans="1:1" ht="14.4">
      <c r="A951" s="55"/>
    </row>
    <row r="952" spans="1:1" ht="14.4">
      <c r="A952" s="55"/>
    </row>
    <row r="953" spans="1:1" ht="14.4">
      <c r="A953" s="55"/>
    </row>
    <row r="954" spans="1:1" ht="14.4">
      <c r="A954" s="55"/>
    </row>
    <row r="955" spans="1:1" ht="14.4">
      <c r="A955" s="55"/>
    </row>
    <row r="956" spans="1:1" ht="14.4">
      <c r="A956" s="55"/>
    </row>
    <row r="957" spans="1:1" ht="14.4">
      <c r="A957" s="55"/>
    </row>
    <row r="958" spans="1:1" ht="14.4">
      <c r="A958" s="55"/>
    </row>
    <row r="959" spans="1:1" ht="14.4">
      <c r="A959" s="55"/>
    </row>
    <row r="960" spans="1:1" ht="14.4">
      <c r="A960" s="55"/>
    </row>
    <row r="961" spans="1:1" ht="14.4">
      <c r="A961" s="55"/>
    </row>
    <row r="962" spans="1:1" ht="14.4">
      <c r="A962" s="55"/>
    </row>
    <row r="963" spans="1:1" ht="14.4">
      <c r="A963" s="55"/>
    </row>
    <row r="964" spans="1:1" ht="14.4">
      <c r="A964" s="55"/>
    </row>
    <row r="965" spans="1:1" ht="14.4">
      <c r="A965" s="55"/>
    </row>
    <row r="966" spans="1:1" ht="14.4">
      <c r="A966" s="55"/>
    </row>
    <row r="967" spans="1:1" ht="14.4">
      <c r="A967" s="55"/>
    </row>
    <row r="968" spans="1:1" ht="14.4">
      <c r="A968" s="55"/>
    </row>
    <row r="969" spans="1:1" ht="14.4">
      <c r="A969" s="55"/>
    </row>
    <row r="970" spans="1:1" ht="14.4">
      <c r="A970" s="55"/>
    </row>
    <row r="971" spans="1:1" ht="14.4">
      <c r="A971" s="55"/>
    </row>
    <row r="972" spans="1:1" ht="14.4">
      <c r="A972" s="55"/>
    </row>
    <row r="973" spans="1:1" ht="14.4">
      <c r="A973" s="55"/>
    </row>
    <row r="974" spans="1:1" ht="14.4">
      <c r="A974" s="55"/>
    </row>
    <row r="975" spans="1:1" ht="14.4">
      <c r="A975" s="55"/>
    </row>
    <row r="976" spans="1:1" ht="14.4">
      <c r="A976" s="55"/>
    </row>
    <row r="977" spans="1:1" ht="14.4">
      <c r="A977" s="55"/>
    </row>
    <row r="978" spans="1:1" ht="14.4">
      <c r="A978" s="55"/>
    </row>
    <row r="979" spans="1:1" ht="14.4">
      <c r="A979" s="55"/>
    </row>
    <row r="980" spans="1:1" ht="14.4">
      <c r="A980" s="55"/>
    </row>
    <row r="981" spans="1:1" ht="14.4">
      <c r="A981" s="55"/>
    </row>
    <row r="982" spans="1:1" ht="14.4">
      <c r="A982" s="55"/>
    </row>
    <row r="983" spans="1:1" ht="14.4">
      <c r="A983" s="55"/>
    </row>
    <row r="984" spans="1:1" ht="14.4">
      <c r="A984" s="55"/>
    </row>
    <row r="985" spans="1:1" ht="14.4">
      <c r="A985" s="55"/>
    </row>
    <row r="986" spans="1:1" ht="14.4">
      <c r="A986" s="55"/>
    </row>
    <row r="987" spans="1:1" ht="14.4">
      <c r="A987" s="55"/>
    </row>
    <row r="988" spans="1:1" ht="14.4">
      <c r="A988" s="55"/>
    </row>
    <row r="989" spans="1:1" ht="14.4">
      <c r="A989" s="55"/>
    </row>
    <row r="990" spans="1:1" ht="14.4">
      <c r="A990" s="55"/>
    </row>
    <row r="991" spans="1:1" ht="14.4">
      <c r="A991" s="55"/>
    </row>
    <row r="992" spans="1:1" ht="14.4">
      <c r="A992" s="55"/>
    </row>
    <row r="993" spans="1:1" ht="14.4">
      <c r="A993" s="55"/>
    </row>
    <row r="994" spans="1:1" ht="14.4">
      <c r="A994" s="55"/>
    </row>
    <row r="995" spans="1:1" ht="14.4">
      <c r="A995" s="55"/>
    </row>
    <row r="996" spans="1:1" ht="14.4">
      <c r="A996" s="55"/>
    </row>
    <row r="997" spans="1:1" ht="14.4">
      <c r="A997" s="55"/>
    </row>
    <row r="998" spans="1:1" ht="14.4">
      <c r="A998" s="55"/>
    </row>
    <row r="999" spans="1:1" ht="14.4">
      <c r="A999" s="55"/>
    </row>
    <row r="1000" spans="1:1" ht="14.4">
      <c r="A1000" s="55"/>
    </row>
    <row r="1001" spans="1:1" ht="14.4">
      <c r="A1001" s="55"/>
    </row>
    <row r="1002" spans="1:1" ht="14.4">
      <c r="A1002" s="55"/>
    </row>
    <row r="1003" spans="1:1" ht="14.4">
      <c r="A1003" s="55"/>
    </row>
    <row r="1004" spans="1:1" ht="14.4">
      <c r="A1004" s="55"/>
    </row>
    <row r="1005" spans="1:1" ht="14.4">
      <c r="A1005" s="55"/>
    </row>
    <row r="1006" spans="1:1" ht="14.4">
      <c r="A1006" s="55"/>
    </row>
  </sheetData>
  <mergeCells count="12">
    <mergeCell ref="AE6:AG6"/>
    <mergeCell ref="AH6:AJ6"/>
    <mergeCell ref="Y6:AA6"/>
    <mergeCell ref="AB6:AD6"/>
    <mergeCell ref="J6:M6"/>
    <mergeCell ref="B5:E5"/>
    <mergeCell ref="R6:U6"/>
    <mergeCell ref="N6:Q6"/>
    <mergeCell ref="V5:X5"/>
    <mergeCell ref="B6:E6"/>
    <mergeCell ref="F6:I6"/>
    <mergeCell ref="V6:X6"/>
  </mergeCells>
  <pageMargins left="0.7" right="0.7" top="0.75" bottom="0.75" header="0.3" footer="0.3"/>
  <pageSetup scale="40"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codeName="Sheet16">
    <pageSetUpPr fitToPage="1"/>
  </sheetPr>
  <dimension ref="A1:H22"/>
  <sheetViews>
    <sheetView workbookViewId="0">
      <selection activeCell="B7" sqref="B7"/>
    </sheetView>
  </sheetViews>
  <sheetFormatPr defaultColWidth="8.59765625" defaultRowHeight="14.4"/>
  <cols>
    <col min="1" max="1" width="45.09765625" style="55" customWidth="1"/>
    <col min="2" max="4" width="15.09765625" style="55" customWidth="1"/>
    <col min="5" max="16384" width="8.59765625" style="55"/>
  </cols>
  <sheetData>
    <row r="1" spans="1:8" ht="15.6">
      <c r="A1" s="29" t="s">
        <v>96</v>
      </c>
      <c r="B1" s="871" t="str">
        <f>PA_NAME</f>
        <v>San Diego Gas &amp; Electric Co</v>
      </c>
      <c r="D1" s="479"/>
    </row>
    <row r="2" spans="1:8" ht="15.6">
      <c r="A2" s="29" t="s">
        <v>97</v>
      </c>
      <c r="B2" s="872" t="s">
        <v>276</v>
      </c>
      <c r="D2" s="479"/>
    </row>
    <row r="3" spans="1:8">
      <c r="A3" s="61" t="s">
        <v>658</v>
      </c>
    </row>
    <row r="6" spans="1:8" ht="43.2">
      <c r="A6" s="700" t="s">
        <v>659</v>
      </c>
      <c r="B6" s="1049" t="s">
        <v>1870</v>
      </c>
      <c r="C6" s="966" t="s">
        <v>660</v>
      </c>
      <c r="D6" s="966" t="s">
        <v>661</v>
      </c>
      <c r="E6" s="966" t="s">
        <v>662</v>
      </c>
      <c r="F6" s="966" t="s">
        <v>663</v>
      </c>
      <c r="G6" s="966" t="s">
        <v>664</v>
      </c>
      <c r="H6" s="966" t="s">
        <v>665</v>
      </c>
    </row>
    <row r="7" spans="1:8" ht="15.6">
      <c r="A7" s="707" t="s">
        <v>584</v>
      </c>
      <c r="B7" s="708"/>
      <c r="C7" s="708"/>
      <c r="D7" s="708"/>
      <c r="E7" s="708"/>
      <c r="F7" s="708"/>
      <c r="G7" s="708"/>
      <c r="H7" s="708"/>
    </row>
    <row r="8" spans="1:8" ht="15.6">
      <c r="A8" s="707" t="s">
        <v>666</v>
      </c>
      <c r="B8" s="708"/>
      <c r="C8" s="708"/>
      <c r="D8" s="708"/>
      <c r="E8" s="708"/>
      <c r="F8" s="708"/>
      <c r="G8" s="708"/>
      <c r="H8" s="708"/>
    </row>
    <row r="9" spans="1:8" ht="15.6">
      <c r="A9" s="707" t="s">
        <v>599</v>
      </c>
      <c r="B9" s="708"/>
      <c r="C9" s="708"/>
      <c r="D9" s="708"/>
      <c r="E9" s="708"/>
      <c r="F9" s="708"/>
      <c r="G9" s="708"/>
      <c r="H9" s="708"/>
    </row>
    <row r="10" spans="1:8" ht="15.6">
      <c r="A10" s="707" t="s">
        <v>667</v>
      </c>
      <c r="B10" s="708"/>
      <c r="C10" s="708"/>
      <c r="D10" s="708"/>
      <c r="E10" s="708"/>
      <c r="F10" s="708"/>
      <c r="G10" s="708"/>
      <c r="H10" s="708"/>
    </row>
    <row r="11" spans="1:8" ht="15.6">
      <c r="A11" s="707" t="s">
        <v>668</v>
      </c>
      <c r="B11" s="708"/>
      <c r="C11" s="708"/>
      <c r="D11" s="708"/>
      <c r="E11" s="708"/>
      <c r="F11" s="708"/>
      <c r="G11" s="708"/>
      <c r="H11" s="708"/>
    </row>
    <row r="12" spans="1:8" ht="15.6">
      <c r="A12" s="967" t="s">
        <v>669</v>
      </c>
      <c r="B12" s="708"/>
      <c r="C12" s="708"/>
      <c r="D12" s="708"/>
      <c r="E12" s="708"/>
      <c r="F12" s="708"/>
      <c r="G12" s="708"/>
      <c r="H12" s="708"/>
    </row>
    <row r="13" spans="1:8" ht="15.6">
      <c r="A13" s="707" t="s">
        <v>349</v>
      </c>
      <c r="B13" s="708"/>
      <c r="C13" s="708"/>
      <c r="D13" s="708"/>
      <c r="E13" s="708"/>
      <c r="F13" s="708"/>
      <c r="G13" s="708"/>
      <c r="H13" s="708"/>
    </row>
    <row r="14" spans="1:8" ht="15.6">
      <c r="A14" s="707" t="s">
        <v>670</v>
      </c>
      <c r="B14" s="708"/>
      <c r="C14" s="708"/>
      <c r="D14" s="708"/>
      <c r="E14" s="708"/>
      <c r="F14" s="708"/>
      <c r="G14" s="708"/>
      <c r="H14" s="708"/>
    </row>
    <row r="15" spans="1:8" ht="15.6">
      <c r="A15" s="707" t="s">
        <v>625</v>
      </c>
      <c r="B15" s="708"/>
      <c r="C15" s="708"/>
      <c r="D15" s="708"/>
      <c r="E15" s="708"/>
      <c r="F15" s="708"/>
      <c r="G15" s="708"/>
      <c r="H15" s="708"/>
    </row>
    <row r="16" spans="1:8" ht="15.6">
      <c r="A16" s="707" t="s">
        <v>628</v>
      </c>
      <c r="B16" s="708"/>
      <c r="C16" s="708"/>
      <c r="D16" s="708"/>
      <c r="E16" s="708"/>
      <c r="F16" s="708"/>
      <c r="G16" s="708"/>
      <c r="H16" s="708"/>
    </row>
    <row r="17" spans="1:8" ht="15.6">
      <c r="A17" s="707" t="s">
        <v>633</v>
      </c>
      <c r="B17" s="708"/>
      <c r="C17" s="708"/>
      <c r="D17" s="708"/>
      <c r="E17" s="708"/>
      <c r="F17" s="708"/>
      <c r="G17" s="708"/>
      <c r="H17" s="708"/>
    </row>
    <row r="18" spans="1:8" ht="15.6">
      <c r="A18" s="709" t="s">
        <v>196</v>
      </c>
      <c r="B18" s="710">
        <f t="shared" ref="B18:D18" si="0">SUM(B7:B17)</f>
        <v>0</v>
      </c>
      <c r="C18" s="710">
        <f t="shared" si="0"/>
        <v>0</v>
      </c>
      <c r="D18" s="710">
        <f t="shared" si="0"/>
        <v>0</v>
      </c>
      <c r="E18" s="710">
        <f t="shared" ref="E18:H18" si="1">SUM(E7:E17)</f>
        <v>0</v>
      </c>
      <c r="F18" s="710">
        <f t="shared" si="1"/>
        <v>0</v>
      </c>
      <c r="G18" s="710">
        <f t="shared" si="1"/>
        <v>0</v>
      </c>
      <c r="H18" s="710">
        <f t="shared" si="1"/>
        <v>0</v>
      </c>
    </row>
    <row r="19" spans="1:8" ht="15.6">
      <c r="B19" s="67"/>
      <c r="C19" s="66"/>
      <c r="D19" s="67"/>
    </row>
    <row r="20" spans="1:8" ht="15.6">
      <c r="A20" s="965" t="s">
        <v>271</v>
      </c>
      <c r="B20" s="67"/>
      <c r="C20" s="66"/>
      <c r="D20" s="67"/>
    </row>
    <row r="21" spans="1:8" ht="15.6">
      <c r="A21" s="965" t="s">
        <v>671</v>
      </c>
      <c r="B21" s="67"/>
      <c r="C21" s="66"/>
      <c r="D21" s="67"/>
    </row>
    <row r="22" spans="1:8">
      <c r="A22" s="965" t="s">
        <v>672</v>
      </c>
    </row>
  </sheetData>
  <phoneticPr fontId="207" type="noConversion"/>
  <pageMargins left="0.7" right="0.7" top="0.75" bottom="0.75" header="0.3" footer="0.3"/>
  <pageSetup scale="4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codeName="Sheet17">
    <pageSetUpPr fitToPage="1"/>
  </sheetPr>
  <dimension ref="A1:J44"/>
  <sheetViews>
    <sheetView topLeftCell="A4" zoomScale="70" zoomScaleNormal="70" workbookViewId="0">
      <selection activeCell="D7" sqref="D7"/>
    </sheetView>
  </sheetViews>
  <sheetFormatPr defaultColWidth="8.59765625" defaultRowHeight="14.4"/>
  <cols>
    <col min="1" max="1" width="13.5" style="119" customWidth="1"/>
    <col min="2" max="2" width="30.09765625" style="119" customWidth="1"/>
    <col min="3" max="3" width="69.09765625" style="119" bestFit="1" customWidth="1"/>
    <col min="4" max="6" width="21.5" style="119" customWidth="1"/>
    <col min="7" max="10" width="26.8984375" style="120" customWidth="1"/>
    <col min="11" max="16384" width="8.59765625" style="120"/>
  </cols>
  <sheetData>
    <row r="1" spans="1:10" ht="15.6">
      <c r="A1" s="29" t="s">
        <v>96</v>
      </c>
      <c r="B1" s="476" t="str">
        <f>PA_NAME</f>
        <v>San Diego Gas &amp; Electric Co</v>
      </c>
    </row>
    <row r="2" spans="1:10" ht="15.6">
      <c r="A2" s="29" t="s">
        <v>97</v>
      </c>
      <c r="B2" s="872" t="s">
        <v>276</v>
      </c>
    </row>
    <row r="3" spans="1:10">
      <c r="A3" s="121" t="s">
        <v>673</v>
      </c>
    </row>
    <row r="6" spans="1:10">
      <c r="A6" s="122"/>
      <c r="B6" s="122"/>
      <c r="C6" s="122"/>
      <c r="D6" s="122"/>
      <c r="E6" s="122"/>
      <c r="F6" s="122"/>
      <c r="G6" s="122"/>
      <c r="H6" s="122"/>
      <c r="I6" s="122"/>
      <c r="J6" s="122"/>
    </row>
    <row r="7" spans="1:10" ht="28.8">
      <c r="A7" s="546" t="s">
        <v>456</v>
      </c>
      <c r="B7" s="125" t="s">
        <v>674</v>
      </c>
      <c r="C7" s="125" t="s">
        <v>659</v>
      </c>
      <c r="D7" s="1204" t="s">
        <v>1880</v>
      </c>
      <c r="E7" s="968" t="s">
        <v>675</v>
      </c>
      <c r="F7" s="968" t="s">
        <v>676</v>
      </c>
      <c r="G7" s="968" t="s">
        <v>638</v>
      </c>
      <c r="H7" s="968" t="s">
        <v>639</v>
      </c>
      <c r="I7" s="968" t="s">
        <v>640</v>
      </c>
      <c r="J7" s="968" t="s">
        <v>641</v>
      </c>
    </row>
    <row r="8" spans="1:10" ht="15.6">
      <c r="A8" s="122" t="s">
        <v>17</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10" ht="15.6">
      <c r="A17" s="122"/>
      <c r="B17" s="122"/>
      <c r="C17" s="123" t="s">
        <v>633</v>
      </c>
      <c r="D17" s="543"/>
      <c r="E17" s="543"/>
      <c r="F17" s="543"/>
      <c r="G17" s="543"/>
      <c r="H17" s="543"/>
      <c r="I17" s="543"/>
      <c r="J17" s="543"/>
    </row>
    <row r="18" spans="1:10"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10" ht="15.6">
      <c r="A19" s="125"/>
      <c r="B19" s="125" t="s">
        <v>680</v>
      </c>
      <c r="C19" s="969" t="s">
        <v>681</v>
      </c>
      <c r="D19" s="543"/>
      <c r="E19" s="543"/>
      <c r="F19" s="543"/>
      <c r="G19" s="543"/>
      <c r="H19" s="543"/>
      <c r="I19" s="543"/>
      <c r="J19" s="543"/>
    </row>
    <row r="20" spans="1:10" ht="15.6">
      <c r="A20" s="125"/>
      <c r="B20" s="125"/>
      <c r="C20" s="125" t="s">
        <v>682</v>
      </c>
      <c r="D20" s="543"/>
      <c r="E20" s="543"/>
      <c r="F20" s="543"/>
      <c r="G20" s="543"/>
      <c r="H20" s="543"/>
      <c r="I20" s="543"/>
      <c r="J20" s="543"/>
    </row>
    <row r="21" spans="1:10" ht="15.6">
      <c r="A21" s="125"/>
      <c r="B21" s="125"/>
      <c r="C21" s="125" t="s">
        <v>683</v>
      </c>
      <c r="D21" s="543"/>
      <c r="E21" s="543"/>
      <c r="F21" s="543"/>
      <c r="G21" s="543"/>
      <c r="H21" s="543"/>
      <c r="I21" s="543"/>
      <c r="J21" s="543"/>
    </row>
    <row r="22" spans="1:10" ht="15.6">
      <c r="A22" s="125"/>
      <c r="B22" s="125"/>
      <c r="C22" s="125" t="s">
        <v>684</v>
      </c>
      <c r="D22" s="543"/>
      <c r="E22" s="543"/>
      <c r="F22" s="543"/>
      <c r="G22" s="543"/>
      <c r="H22" s="543"/>
      <c r="I22" s="543"/>
      <c r="J22" s="543"/>
    </row>
    <row r="23" spans="1:10" ht="15.6">
      <c r="A23" s="125"/>
      <c r="B23" s="125"/>
      <c r="C23" s="127" t="s">
        <v>685</v>
      </c>
      <c r="D23" s="543"/>
      <c r="E23" s="543"/>
      <c r="F23" s="543"/>
      <c r="G23" s="543"/>
      <c r="H23" s="543"/>
      <c r="I23" s="543"/>
      <c r="J23" s="543"/>
    </row>
    <row r="24" spans="1:10" ht="15.6">
      <c r="A24" s="125"/>
      <c r="B24" s="125"/>
      <c r="C24" s="125" t="s">
        <v>686</v>
      </c>
      <c r="D24" s="543"/>
      <c r="E24" s="543"/>
      <c r="F24" s="543"/>
      <c r="G24" s="543"/>
      <c r="H24" s="543"/>
      <c r="I24" s="543"/>
      <c r="J24" s="543"/>
    </row>
    <row r="25" spans="1:10" ht="15.6">
      <c r="A25" s="125"/>
      <c r="B25" s="125"/>
      <c r="C25" s="125" t="s">
        <v>687</v>
      </c>
      <c r="D25" s="543"/>
      <c r="E25" s="543"/>
      <c r="F25" s="543"/>
      <c r="G25" s="543"/>
      <c r="H25" s="543"/>
      <c r="I25" s="543"/>
      <c r="J25" s="543"/>
    </row>
    <row r="26" spans="1:10" ht="15.6">
      <c r="A26" s="125"/>
      <c r="B26" s="125"/>
      <c r="C26" s="125" t="s">
        <v>688</v>
      </c>
      <c r="D26" s="543"/>
      <c r="E26" s="543"/>
      <c r="F26" s="543"/>
      <c r="G26" s="543"/>
      <c r="H26" s="543"/>
      <c r="I26" s="543"/>
      <c r="J26" s="543"/>
    </row>
    <row r="27" spans="1:10" ht="15.6">
      <c r="A27" s="125"/>
      <c r="B27" s="125"/>
      <c r="C27" s="125" t="s">
        <v>689</v>
      </c>
      <c r="D27" s="543"/>
      <c r="E27" s="543"/>
      <c r="F27" s="543"/>
      <c r="G27" s="543"/>
      <c r="H27" s="543"/>
      <c r="I27" s="543"/>
      <c r="J27" s="543"/>
    </row>
    <row r="28" spans="1:10" ht="15.6">
      <c r="A28" s="125"/>
      <c r="B28" s="125"/>
      <c r="C28" s="125" t="s">
        <v>690</v>
      </c>
      <c r="D28" s="543"/>
      <c r="E28" s="543"/>
      <c r="F28" s="543"/>
      <c r="G28" s="543"/>
      <c r="H28" s="543"/>
      <c r="I28" s="543"/>
      <c r="J28" s="543"/>
    </row>
    <row r="29" spans="1:10" ht="15.6">
      <c r="A29" s="125"/>
      <c r="B29" s="125"/>
      <c r="C29" s="125" t="s">
        <v>691</v>
      </c>
      <c r="D29" s="543"/>
      <c r="E29" s="543"/>
      <c r="F29" s="543"/>
      <c r="G29" s="543"/>
      <c r="H29" s="543"/>
      <c r="I29" s="543"/>
      <c r="J29" s="543"/>
    </row>
    <row r="30" spans="1:10" ht="15.6">
      <c r="A30" s="125"/>
      <c r="B30" s="125"/>
      <c r="C30" s="125" t="s">
        <v>692</v>
      </c>
      <c r="D30" s="543"/>
      <c r="E30" s="543"/>
      <c r="F30" s="543"/>
      <c r="G30" s="543"/>
      <c r="H30" s="543"/>
      <c r="I30" s="543"/>
      <c r="J30" s="543"/>
    </row>
    <row r="31" spans="1:10" ht="15.6">
      <c r="A31" s="125"/>
      <c r="B31" s="125"/>
      <c r="C31" s="127" t="s">
        <v>693</v>
      </c>
      <c r="D31" s="543"/>
      <c r="E31" s="543"/>
      <c r="F31" s="543"/>
      <c r="G31" s="543"/>
      <c r="H31" s="543"/>
      <c r="I31" s="543"/>
      <c r="J31" s="543"/>
    </row>
    <row r="32" spans="1:10" ht="15.6">
      <c r="A32" s="125"/>
      <c r="B32" s="125"/>
      <c r="C32" s="125" t="s">
        <v>694</v>
      </c>
      <c r="D32" s="543"/>
      <c r="E32" s="543"/>
      <c r="F32" s="543"/>
      <c r="G32" s="543"/>
      <c r="H32" s="543"/>
      <c r="I32" s="543"/>
      <c r="J32" s="543"/>
    </row>
    <row r="33" spans="1:10" ht="15.6">
      <c r="A33" s="125"/>
      <c r="B33" s="125"/>
      <c r="C33" s="125" t="s">
        <v>695</v>
      </c>
      <c r="D33" s="543"/>
      <c r="E33" s="543"/>
      <c r="F33" s="543"/>
      <c r="G33" s="543"/>
      <c r="H33" s="543"/>
      <c r="I33" s="543"/>
      <c r="J33" s="543"/>
    </row>
    <row r="34" spans="1:10" ht="15.6">
      <c r="A34" s="125"/>
      <c r="B34" s="125"/>
      <c r="C34" s="970" t="s">
        <v>696</v>
      </c>
      <c r="D34" s="543"/>
      <c r="E34" s="543"/>
      <c r="F34" s="543"/>
      <c r="G34" s="543"/>
      <c r="H34" s="543"/>
      <c r="I34" s="543"/>
      <c r="J34" s="543"/>
    </row>
    <row r="35" spans="1:10" ht="15.6">
      <c r="A35" s="125"/>
      <c r="B35" s="125"/>
      <c r="C35" s="125" t="s">
        <v>697</v>
      </c>
      <c r="D35" s="543"/>
      <c r="E35" s="543"/>
      <c r="F35" s="543"/>
      <c r="G35" s="543"/>
      <c r="H35" s="543"/>
      <c r="I35" s="543"/>
      <c r="J35" s="543"/>
    </row>
    <row r="36" spans="1:10"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10" ht="15.6">
      <c r="A37" s="124" t="s">
        <v>699</v>
      </c>
      <c r="B37" s="124"/>
      <c r="C37" s="124"/>
      <c r="D37" s="542">
        <f>+D36+D18</f>
        <v>0</v>
      </c>
      <c r="E37" s="542">
        <f t="shared" ref="E37:F37" si="3">+E36+E18</f>
        <v>0</v>
      </c>
      <c r="F37" s="542">
        <f t="shared" si="3"/>
        <v>0</v>
      </c>
      <c r="G37" s="542">
        <f t="shared" ref="G37:J37" si="4">+G36+G18</f>
        <v>0</v>
      </c>
      <c r="H37" s="542">
        <f t="shared" si="4"/>
        <v>0</v>
      </c>
      <c r="I37" s="542">
        <f t="shared" si="4"/>
        <v>0</v>
      </c>
      <c r="J37" s="542">
        <f t="shared" si="4"/>
        <v>0</v>
      </c>
    </row>
    <row r="38" spans="1:10" ht="15.6">
      <c r="A38" s="122"/>
      <c r="B38" s="122" t="s">
        <v>700</v>
      </c>
      <c r="C38" s="122" t="s">
        <v>701</v>
      </c>
      <c r="D38" s="543"/>
      <c r="E38" s="543"/>
      <c r="F38" s="543"/>
      <c r="G38" s="543"/>
      <c r="H38" s="543"/>
      <c r="I38" s="543"/>
      <c r="J38" s="543"/>
    </row>
    <row r="39" spans="1:10">
      <c r="A39" s="128"/>
      <c r="B39" s="128"/>
      <c r="C39" s="128"/>
      <c r="D39" s="619">
        <f>+D37-'9 Portfolio Summary'!E8</f>
        <v>0</v>
      </c>
      <c r="E39" s="619"/>
      <c r="F39" s="619"/>
      <c r="G39" s="619">
        <f>+G37-'9 Portfolio Summary'!I8</f>
        <v>-480</v>
      </c>
      <c r="H39" s="619">
        <f>+H37-'9 Portfolio Summary'!M8</f>
        <v>-883</v>
      </c>
      <c r="I39" s="619">
        <f>+I37-'9 Portfolio Summary'!Q8</f>
        <v>-883</v>
      </c>
      <c r="J39" s="619">
        <f>+J37-'9 Portfolio Summary'!U8</f>
        <v>-883</v>
      </c>
    </row>
    <row r="40" spans="1:10">
      <c r="A40" s="128"/>
      <c r="B40" s="128"/>
      <c r="C40" s="128"/>
      <c r="D40" s="616"/>
      <c r="E40" s="128"/>
      <c r="F40" s="128"/>
    </row>
    <row r="41" spans="1:10">
      <c r="A41" s="128" t="s">
        <v>271</v>
      </c>
      <c r="B41" s="128" t="s">
        <v>702</v>
      </c>
      <c r="C41" s="128"/>
      <c r="D41" s="128"/>
      <c r="E41" s="128"/>
      <c r="F41" s="128"/>
    </row>
    <row r="42" spans="1:10">
      <c r="A42" s="128"/>
      <c r="B42" s="617" t="s">
        <v>703</v>
      </c>
      <c r="C42" s="618"/>
    </row>
    <row r="43" spans="1:10">
      <c r="B43" s="129" t="s">
        <v>704</v>
      </c>
    </row>
    <row r="44" spans="1:10" ht="15.6">
      <c r="B44" s="130" t="s">
        <v>705</v>
      </c>
    </row>
  </sheetData>
  <phoneticPr fontId="207" type="noConversion"/>
  <pageMargins left="0" right="0" top="0" bottom="0" header="0.3" footer="0.3"/>
  <pageSetup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codeName="Sheet18">
    <pageSetUpPr fitToPage="1"/>
  </sheetPr>
  <dimension ref="A1:AY45"/>
  <sheetViews>
    <sheetView zoomScale="75" zoomScaleNormal="75" workbookViewId="0">
      <selection activeCell="D7" sqref="D7"/>
    </sheetView>
  </sheetViews>
  <sheetFormatPr defaultColWidth="8.59765625" defaultRowHeight="14.4"/>
  <cols>
    <col min="1" max="1" width="40.09765625" style="119" bestFit="1" customWidth="1"/>
    <col min="2" max="2" width="30.09765625" style="119" customWidth="1"/>
    <col min="3" max="3" width="70.09765625" style="119" customWidth="1"/>
    <col min="4" max="6" width="21.5" style="119" customWidth="1"/>
    <col min="7" max="10" width="22.8984375" style="120" customWidth="1"/>
    <col min="11" max="51" width="8.59765625" style="120"/>
    <col min="52" max="16384" width="8.59765625" style="119"/>
  </cols>
  <sheetData>
    <row r="1" spans="1:10" ht="15.6">
      <c r="A1" s="29" t="s">
        <v>96</v>
      </c>
      <c r="B1" s="476" t="str">
        <f>PA_NAME</f>
        <v>San Diego Gas &amp; Electric Co</v>
      </c>
    </row>
    <row r="2" spans="1:10" ht="15.6">
      <c r="A2" s="29" t="s">
        <v>97</v>
      </c>
      <c r="B2" s="872" t="s">
        <v>276</v>
      </c>
    </row>
    <row r="3" spans="1:10">
      <c r="A3" s="131" t="s">
        <v>706</v>
      </c>
    </row>
    <row r="6" spans="1:10">
      <c r="A6" s="122"/>
      <c r="B6" s="122"/>
      <c r="C6" s="122"/>
      <c r="D6" s="122"/>
      <c r="E6" s="122"/>
      <c r="F6" s="122"/>
      <c r="G6" s="122"/>
      <c r="H6" s="122"/>
      <c r="I6" s="122"/>
      <c r="J6" s="122"/>
    </row>
    <row r="7" spans="1:10" ht="28.8">
      <c r="A7" s="546" t="s">
        <v>456</v>
      </c>
      <c r="B7" s="125" t="s">
        <v>674</v>
      </c>
      <c r="C7" s="125" t="s">
        <v>659</v>
      </c>
      <c r="D7" s="968" t="s">
        <v>1880</v>
      </c>
      <c r="E7" s="968" t="s">
        <v>675</v>
      </c>
      <c r="F7" s="968" t="s">
        <v>707</v>
      </c>
      <c r="G7" s="968" t="s">
        <v>638</v>
      </c>
      <c r="H7" s="968" t="s">
        <v>639</v>
      </c>
      <c r="I7" s="968" t="s">
        <v>640</v>
      </c>
      <c r="J7" s="968" t="s">
        <v>641</v>
      </c>
    </row>
    <row r="8" spans="1:10" ht="15.6">
      <c r="A8" s="122" t="s">
        <v>22</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51" ht="15.6">
      <c r="A17" s="122"/>
      <c r="B17" s="122"/>
      <c r="C17" s="123" t="s">
        <v>633</v>
      </c>
      <c r="D17" s="543"/>
      <c r="E17" s="543"/>
      <c r="F17" s="543"/>
      <c r="G17" s="543"/>
      <c r="H17" s="543"/>
      <c r="I17" s="543"/>
      <c r="J17" s="543"/>
    </row>
    <row r="18" spans="1:51"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51" s="120" customFormat="1" ht="15.6">
      <c r="A19" s="125"/>
      <c r="B19" s="125" t="s">
        <v>680</v>
      </c>
      <c r="C19" s="969" t="s">
        <v>681</v>
      </c>
      <c r="D19" s="543"/>
      <c r="E19" s="543"/>
      <c r="F19" s="543"/>
      <c r="G19" s="543"/>
      <c r="H19" s="543"/>
      <c r="I19" s="543"/>
      <c r="J19" s="543"/>
    </row>
    <row r="20" spans="1:51" s="126" customFormat="1" ht="15.6">
      <c r="A20" s="125"/>
      <c r="B20" s="125"/>
      <c r="C20" s="125" t="s">
        <v>682</v>
      </c>
      <c r="D20" s="543"/>
      <c r="E20" s="543"/>
      <c r="F20" s="543"/>
      <c r="G20" s="543"/>
      <c r="H20" s="543"/>
      <c r="I20" s="543"/>
      <c r="J20" s="54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row>
    <row r="21" spans="1:51" s="126" customFormat="1" ht="15.6">
      <c r="A21" s="125"/>
      <c r="B21" s="125"/>
      <c r="C21" s="125" t="s">
        <v>683</v>
      </c>
      <c r="D21" s="543"/>
      <c r="E21" s="543"/>
      <c r="F21" s="543"/>
      <c r="G21" s="543"/>
      <c r="H21" s="543"/>
      <c r="I21" s="543"/>
      <c r="J21" s="543"/>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row>
    <row r="22" spans="1:51" s="126" customFormat="1" ht="15.6">
      <c r="A22" s="125"/>
      <c r="B22" s="125"/>
      <c r="C22" s="125" t="s">
        <v>684</v>
      </c>
      <c r="D22" s="543"/>
      <c r="E22" s="543"/>
      <c r="F22" s="543"/>
      <c r="G22" s="543"/>
      <c r="H22" s="543"/>
      <c r="I22" s="543"/>
      <c r="J22" s="543"/>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row>
    <row r="23" spans="1:51" ht="15.6">
      <c r="A23" s="125"/>
      <c r="B23" s="125"/>
      <c r="C23" s="125" t="s">
        <v>685</v>
      </c>
      <c r="D23" s="543"/>
      <c r="E23" s="543"/>
      <c r="F23" s="543"/>
      <c r="G23" s="543"/>
      <c r="H23" s="543"/>
      <c r="I23" s="543"/>
      <c r="J23" s="543"/>
    </row>
    <row r="24" spans="1:51" ht="15.6">
      <c r="A24" s="125"/>
      <c r="B24" s="125"/>
      <c r="C24" s="125" t="s">
        <v>686</v>
      </c>
      <c r="D24" s="543"/>
      <c r="E24" s="543"/>
      <c r="F24" s="543"/>
      <c r="G24" s="543"/>
      <c r="H24" s="543"/>
      <c r="I24" s="543"/>
      <c r="J24" s="543"/>
    </row>
    <row r="25" spans="1:51" ht="15.6">
      <c r="A25" s="125"/>
      <c r="B25" s="125"/>
      <c r="C25" s="125" t="s">
        <v>687</v>
      </c>
      <c r="D25" s="543"/>
      <c r="E25" s="543"/>
      <c r="F25" s="543"/>
      <c r="G25" s="543"/>
      <c r="H25" s="543"/>
      <c r="I25" s="543"/>
      <c r="J25" s="543"/>
    </row>
    <row r="26" spans="1:51" ht="15.6">
      <c r="A26" s="125"/>
      <c r="B26" s="125"/>
      <c r="C26" s="125" t="s">
        <v>688</v>
      </c>
      <c r="D26" s="543"/>
      <c r="E26" s="543"/>
      <c r="F26" s="543"/>
      <c r="G26" s="543"/>
      <c r="H26" s="543"/>
      <c r="I26" s="543"/>
      <c r="J26" s="543"/>
    </row>
    <row r="27" spans="1:51" ht="15.6">
      <c r="A27" s="125"/>
      <c r="B27" s="125"/>
      <c r="C27" s="125" t="s">
        <v>689</v>
      </c>
      <c r="D27" s="543"/>
      <c r="E27" s="543"/>
      <c r="F27" s="543"/>
      <c r="G27" s="543"/>
      <c r="H27" s="543"/>
      <c r="I27" s="543"/>
      <c r="J27" s="543"/>
    </row>
    <row r="28" spans="1:51" ht="15.6">
      <c r="A28" s="125"/>
      <c r="B28" s="125"/>
      <c r="C28" s="125" t="s">
        <v>690</v>
      </c>
      <c r="D28" s="543"/>
      <c r="E28" s="543"/>
      <c r="F28" s="543"/>
      <c r="G28" s="543"/>
      <c r="H28" s="543"/>
      <c r="I28" s="543"/>
      <c r="J28" s="543"/>
    </row>
    <row r="29" spans="1:51" ht="15.6">
      <c r="A29" s="125"/>
      <c r="B29" s="125"/>
      <c r="C29" s="125" t="s">
        <v>691</v>
      </c>
      <c r="D29" s="543"/>
      <c r="E29" s="543"/>
      <c r="F29" s="543"/>
      <c r="G29" s="543"/>
      <c r="H29" s="543"/>
      <c r="I29" s="543"/>
      <c r="J29" s="543"/>
    </row>
    <row r="30" spans="1:51" ht="15.6">
      <c r="A30" s="125"/>
      <c r="B30" s="125"/>
      <c r="C30" s="125" t="s">
        <v>692</v>
      </c>
      <c r="D30" s="543"/>
      <c r="E30" s="543"/>
      <c r="F30" s="543"/>
      <c r="G30" s="543"/>
      <c r="H30" s="543"/>
      <c r="I30" s="543"/>
      <c r="J30" s="543"/>
    </row>
    <row r="31" spans="1:51" ht="15.6">
      <c r="A31" s="125"/>
      <c r="B31" s="125"/>
      <c r="C31" s="127" t="s">
        <v>693</v>
      </c>
      <c r="D31" s="543"/>
      <c r="E31" s="543"/>
      <c r="F31" s="543"/>
      <c r="G31" s="543"/>
      <c r="H31" s="543"/>
      <c r="I31" s="543"/>
      <c r="J31" s="543"/>
    </row>
    <row r="32" spans="1:51" ht="15.6">
      <c r="A32" s="125"/>
      <c r="B32" s="125"/>
      <c r="C32" s="125" t="s">
        <v>694</v>
      </c>
      <c r="D32" s="543"/>
      <c r="E32" s="543"/>
      <c r="F32" s="543"/>
      <c r="G32" s="543"/>
      <c r="H32" s="543"/>
      <c r="I32" s="543"/>
      <c r="J32" s="543"/>
    </row>
    <row r="33" spans="1:51" ht="15.6">
      <c r="A33" s="125"/>
      <c r="B33" s="125"/>
      <c r="C33" s="125" t="s">
        <v>695</v>
      </c>
      <c r="D33" s="543"/>
      <c r="E33" s="543"/>
      <c r="F33" s="543"/>
      <c r="G33" s="543"/>
      <c r="H33" s="543"/>
      <c r="I33" s="543"/>
      <c r="J33" s="543"/>
    </row>
    <row r="34" spans="1:51" s="126" customFormat="1" ht="15.6">
      <c r="A34" s="125"/>
      <c r="B34" s="125"/>
      <c r="C34" s="970" t="s">
        <v>696</v>
      </c>
      <c r="D34" s="543"/>
      <c r="E34" s="543"/>
      <c r="F34" s="543"/>
      <c r="G34" s="543"/>
      <c r="H34" s="543"/>
      <c r="I34" s="543"/>
      <c r="J34" s="54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row>
    <row r="35" spans="1:51" ht="15.6">
      <c r="A35" s="125"/>
      <c r="B35" s="125"/>
      <c r="C35" s="125" t="s">
        <v>697</v>
      </c>
      <c r="D35" s="543"/>
      <c r="E35" s="543"/>
      <c r="F35" s="543"/>
      <c r="G35" s="543"/>
      <c r="H35" s="543"/>
      <c r="I35" s="543"/>
      <c r="J35" s="543"/>
    </row>
    <row r="36" spans="1:51"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51" ht="15.6">
      <c r="A37" s="971" t="s">
        <v>708</v>
      </c>
      <c r="B37" s="124"/>
      <c r="C37" s="124"/>
      <c r="D37" s="542">
        <f>+D36+D18</f>
        <v>0</v>
      </c>
      <c r="E37" s="542">
        <f t="shared" ref="E37:J37" si="3">+E36+E18</f>
        <v>0</v>
      </c>
      <c r="F37" s="542">
        <f t="shared" si="3"/>
        <v>0</v>
      </c>
      <c r="G37" s="542">
        <f t="shared" si="3"/>
        <v>0</v>
      </c>
      <c r="H37" s="542">
        <f t="shared" si="3"/>
        <v>0</v>
      </c>
      <c r="I37" s="542">
        <f t="shared" si="3"/>
        <v>0</v>
      </c>
      <c r="J37" s="542">
        <f t="shared" si="3"/>
        <v>0</v>
      </c>
    </row>
    <row r="38" spans="1:51" ht="15.6">
      <c r="A38" s="122"/>
      <c r="B38" s="122" t="s">
        <v>700</v>
      </c>
      <c r="C38" s="122" t="s">
        <v>701</v>
      </c>
      <c r="D38" s="543"/>
      <c r="E38" s="543"/>
      <c r="F38" s="543"/>
      <c r="G38" s="543"/>
      <c r="H38" s="543"/>
      <c r="I38" s="543"/>
      <c r="J38" s="543"/>
    </row>
    <row r="39" spans="1:51">
      <c r="A39" s="128"/>
      <c r="B39" s="128"/>
      <c r="C39" s="128"/>
      <c r="D39" s="619">
        <f>+D37-'9 Portfolio Summary'!E9</f>
        <v>0</v>
      </c>
      <c r="E39" s="619"/>
      <c r="F39" s="619"/>
      <c r="G39" s="619">
        <f>+G37-'9 Portfolio Summary'!I9</f>
        <v>-250</v>
      </c>
      <c r="H39" s="619">
        <f>+H37-'9 Portfolio Summary'!M9</f>
        <v>-351</v>
      </c>
      <c r="I39" s="619">
        <f>+I37-'9 Portfolio Summary'!Q9</f>
        <v>-351</v>
      </c>
      <c r="J39" s="619">
        <f>+J37-'9 Portfolio Summary'!U9</f>
        <v>-351</v>
      </c>
    </row>
    <row r="40" spans="1:51">
      <c r="A40" s="128" t="s">
        <v>271</v>
      </c>
      <c r="B40" s="128" t="s">
        <v>702</v>
      </c>
      <c r="C40" s="128"/>
      <c r="D40" s="128"/>
      <c r="E40" s="128"/>
      <c r="F40" s="128"/>
    </row>
    <row r="41" spans="1:51">
      <c r="A41" s="128"/>
      <c r="B41" s="132" t="s">
        <v>703</v>
      </c>
    </row>
    <row r="42" spans="1:51">
      <c r="B42" s="129" t="s">
        <v>704</v>
      </c>
    </row>
    <row r="43" spans="1:51" ht="15.6">
      <c r="B43" s="133" t="s">
        <v>705</v>
      </c>
    </row>
    <row r="44" spans="1:51">
      <c r="B44" s="926" t="s">
        <v>709</v>
      </c>
    </row>
    <row r="45" spans="1:51">
      <c r="B45" s="926" t="s">
        <v>710</v>
      </c>
    </row>
  </sheetData>
  <pageMargins left="0" right="0" top="0" bottom="0" header="0.3" footer="0.3"/>
  <pageSetup scale="4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codeName="Sheet19">
    <pageSetUpPr fitToPage="1"/>
  </sheetPr>
  <dimension ref="A1:AK43"/>
  <sheetViews>
    <sheetView zoomScale="75" zoomScaleNormal="75" workbookViewId="0">
      <selection activeCell="E44" sqref="E44"/>
    </sheetView>
  </sheetViews>
  <sheetFormatPr defaultColWidth="8.59765625" defaultRowHeight="14.4"/>
  <cols>
    <col min="1" max="1" width="13.5" style="119" customWidth="1"/>
    <col min="2" max="2" width="30.09765625" style="119" customWidth="1"/>
    <col min="3" max="3" width="72" style="119" customWidth="1"/>
    <col min="4" max="6" width="21.5" style="119" customWidth="1"/>
    <col min="7" max="10" width="18.8984375" style="120" customWidth="1"/>
    <col min="11" max="37" width="8.59765625" style="120"/>
    <col min="38" max="16384" width="8.59765625" style="119"/>
  </cols>
  <sheetData>
    <row r="1" spans="1:10" ht="15.6">
      <c r="A1" s="29" t="s">
        <v>96</v>
      </c>
      <c r="B1" s="476" t="str">
        <f>PA_NAME</f>
        <v>San Diego Gas &amp; Electric Co</v>
      </c>
    </row>
    <row r="2" spans="1:10" ht="15.6">
      <c r="A2" s="29" t="s">
        <v>97</v>
      </c>
      <c r="B2" s="872" t="s">
        <v>276</v>
      </c>
    </row>
    <row r="3" spans="1:10">
      <c r="A3" s="121" t="s">
        <v>711</v>
      </c>
    </row>
    <row r="6" spans="1:10">
      <c r="A6" s="122"/>
      <c r="B6" s="122"/>
      <c r="C6" s="122"/>
      <c r="D6" s="122"/>
      <c r="E6" s="122"/>
      <c r="F6" s="122"/>
      <c r="G6" s="122"/>
      <c r="H6" s="122"/>
      <c r="I6" s="122"/>
      <c r="J6" s="122"/>
    </row>
    <row r="7" spans="1:10" ht="28.8">
      <c r="A7" s="546" t="s">
        <v>456</v>
      </c>
      <c r="B7" s="125" t="s">
        <v>674</v>
      </c>
      <c r="C7" s="125" t="s">
        <v>659</v>
      </c>
      <c r="D7" s="1204" t="s">
        <v>1880</v>
      </c>
      <c r="E7" s="968" t="s">
        <v>675</v>
      </c>
      <c r="F7" s="968" t="s">
        <v>707</v>
      </c>
      <c r="G7" s="968" t="s">
        <v>638</v>
      </c>
      <c r="H7" s="968" t="s">
        <v>639</v>
      </c>
      <c r="I7" s="968" t="s">
        <v>640</v>
      </c>
      <c r="J7" s="968" t="s">
        <v>641</v>
      </c>
    </row>
    <row r="8" spans="1:10" ht="15.6">
      <c r="A8" s="972" t="s">
        <v>25</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37" ht="15.6">
      <c r="A17" s="122"/>
      <c r="B17" s="122"/>
      <c r="C17" s="123" t="s">
        <v>633</v>
      </c>
      <c r="D17" s="543"/>
      <c r="E17" s="543"/>
      <c r="F17" s="543"/>
      <c r="G17" s="543"/>
      <c r="H17" s="543"/>
      <c r="I17" s="543"/>
      <c r="J17" s="543"/>
    </row>
    <row r="18" spans="1:37"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37" s="120" customFormat="1" ht="15.6">
      <c r="A19" s="125"/>
      <c r="B19" s="125" t="s">
        <v>680</v>
      </c>
      <c r="C19" s="969" t="s">
        <v>681</v>
      </c>
      <c r="D19" s="543"/>
      <c r="E19" s="543"/>
      <c r="F19" s="543"/>
      <c r="G19" s="543"/>
      <c r="H19" s="543"/>
      <c r="I19" s="543"/>
      <c r="J19" s="543"/>
    </row>
    <row r="20" spans="1:37" s="126" customFormat="1" ht="15.6">
      <c r="A20" s="125"/>
      <c r="B20" s="125"/>
      <c r="C20" s="125" t="s">
        <v>682</v>
      </c>
      <c r="D20" s="543"/>
      <c r="E20" s="543"/>
      <c r="F20" s="543"/>
      <c r="G20" s="543"/>
      <c r="H20" s="543"/>
      <c r="I20" s="543"/>
      <c r="J20" s="54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row>
    <row r="21" spans="1:37" s="126" customFormat="1" ht="15.6">
      <c r="A21" s="125"/>
      <c r="B21" s="125"/>
      <c r="C21" s="125" t="s">
        <v>683</v>
      </c>
      <c r="D21" s="543"/>
      <c r="E21" s="543"/>
      <c r="F21" s="543"/>
      <c r="G21" s="543"/>
      <c r="H21" s="543"/>
      <c r="I21" s="543"/>
      <c r="J21" s="543"/>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1:37" s="126" customFormat="1" ht="15.6">
      <c r="A22" s="125"/>
      <c r="B22" s="125"/>
      <c r="C22" s="125" t="s">
        <v>684</v>
      </c>
      <c r="D22" s="543"/>
      <c r="E22" s="543"/>
      <c r="F22" s="543"/>
      <c r="G22" s="543"/>
      <c r="H22" s="543"/>
      <c r="I22" s="543"/>
      <c r="J22" s="543"/>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7" ht="15.6">
      <c r="A23" s="125"/>
      <c r="B23" s="125"/>
      <c r="C23" s="125" t="s">
        <v>685</v>
      </c>
      <c r="D23" s="543"/>
      <c r="E23" s="543"/>
      <c r="F23" s="543"/>
      <c r="G23" s="543"/>
      <c r="H23" s="543"/>
      <c r="I23" s="543"/>
      <c r="J23" s="543"/>
    </row>
    <row r="24" spans="1:37" ht="15.6">
      <c r="A24" s="125"/>
      <c r="B24" s="125"/>
      <c r="C24" s="125" t="s">
        <v>686</v>
      </c>
      <c r="D24" s="543"/>
      <c r="E24" s="543"/>
      <c r="F24" s="543"/>
      <c r="G24" s="543"/>
      <c r="H24" s="543"/>
      <c r="I24" s="543"/>
      <c r="J24" s="543"/>
    </row>
    <row r="25" spans="1:37" ht="15.6">
      <c r="A25" s="125"/>
      <c r="B25" s="125"/>
      <c r="C25" s="125" t="s">
        <v>687</v>
      </c>
      <c r="D25" s="543"/>
      <c r="E25" s="543"/>
      <c r="F25" s="543"/>
      <c r="G25" s="543"/>
      <c r="H25" s="543"/>
      <c r="I25" s="543"/>
      <c r="J25" s="543"/>
    </row>
    <row r="26" spans="1:37" ht="15.6">
      <c r="A26" s="125"/>
      <c r="B26" s="125"/>
      <c r="C26" s="125" t="s">
        <v>688</v>
      </c>
      <c r="D26" s="543"/>
      <c r="E26" s="543"/>
      <c r="F26" s="543"/>
      <c r="G26" s="543"/>
      <c r="H26" s="543"/>
      <c r="I26" s="543"/>
      <c r="J26" s="543"/>
    </row>
    <row r="27" spans="1:37" ht="15.6">
      <c r="A27" s="125"/>
      <c r="B27" s="125"/>
      <c r="C27" s="125" t="s">
        <v>689</v>
      </c>
      <c r="D27" s="543"/>
      <c r="E27" s="543"/>
      <c r="F27" s="543"/>
      <c r="G27" s="543"/>
      <c r="H27" s="543"/>
      <c r="I27" s="543"/>
      <c r="J27" s="543"/>
    </row>
    <row r="28" spans="1:37" ht="15.6">
      <c r="A28" s="125"/>
      <c r="B28" s="125"/>
      <c r="C28" s="125" t="s">
        <v>690</v>
      </c>
      <c r="D28" s="543"/>
      <c r="E28" s="543"/>
      <c r="F28" s="543"/>
      <c r="G28" s="543"/>
      <c r="H28" s="543"/>
      <c r="I28" s="543"/>
      <c r="J28" s="543"/>
    </row>
    <row r="29" spans="1:37" ht="15.6">
      <c r="A29" s="125"/>
      <c r="B29" s="125"/>
      <c r="C29" s="125" t="s">
        <v>691</v>
      </c>
      <c r="D29" s="543"/>
      <c r="E29" s="543"/>
      <c r="F29" s="543"/>
      <c r="G29" s="543"/>
      <c r="H29" s="543"/>
      <c r="I29" s="543"/>
      <c r="J29" s="543"/>
    </row>
    <row r="30" spans="1:37" ht="15.6">
      <c r="A30" s="125"/>
      <c r="B30" s="125"/>
      <c r="C30" s="125" t="s">
        <v>692</v>
      </c>
      <c r="D30" s="543"/>
      <c r="E30" s="543"/>
      <c r="F30" s="543"/>
      <c r="G30" s="543"/>
      <c r="H30" s="543"/>
      <c r="I30" s="543"/>
      <c r="J30" s="543"/>
    </row>
    <row r="31" spans="1:37" ht="15.6">
      <c r="A31" s="125"/>
      <c r="B31" s="125"/>
      <c r="C31" s="127" t="s">
        <v>693</v>
      </c>
      <c r="D31" s="543"/>
      <c r="E31" s="543"/>
      <c r="F31" s="543"/>
      <c r="G31" s="543"/>
      <c r="H31" s="543"/>
      <c r="I31" s="543"/>
      <c r="J31" s="543"/>
    </row>
    <row r="32" spans="1:37" ht="15.6">
      <c r="A32" s="125"/>
      <c r="B32" s="125"/>
      <c r="C32" s="125" t="s">
        <v>694</v>
      </c>
      <c r="D32" s="543"/>
      <c r="E32" s="543"/>
      <c r="F32" s="543"/>
      <c r="G32" s="543"/>
      <c r="H32" s="543"/>
      <c r="I32" s="543"/>
      <c r="J32" s="543"/>
    </row>
    <row r="33" spans="1:37" ht="15.6">
      <c r="A33" s="125"/>
      <c r="B33" s="125"/>
      <c r="C33" s="125" t="s">
        <v>695</v>
      </c>
      <c r="D33" s="543"/>
      <c r="E33" s="543"/>
      <c r="F33" s="543"/>
      <c r="G33" s="543"/>
      <c r="H33" s="543"/>
      <c r="I33" s="543"/>
      <c r="J33" s="543"/>
    </row>
    <row r="34" spans="1:37" s="126" customFormat="1" ht="15.6">
      <c r="A34" s="125"/>
      <c r="B34" s="125"/>
      <c r="C34" s="970" t="s">
        <v>696</v>
      </c>
      <c r="D34" s="543"/>
      <c r="E34" s="543"/>
      <c r="F34" s="543"/>
      <c r="G34" s="543"/>
      <c r="H34" s="543"/>
      <c r="I34" s="543"/>
      <c r="J34" s="54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7" ht="15.6">
      <c r="A35" s="125"/>
      <c r="B35" s="125"/>
      <c r="C35" s="125" t="s">
        <v>697</v>
      </c>
      <c r="D35" s="543"/>
      <c r="E35" s="543"/>
      <c r="F35" s="543"/>
      <c r="G35" s="543"/>
      <c r="H35" s="543"/>
      <c r="I35" s="543"/>
      <c r="J35" s="543"/>
    </row>
    <row r="36" spans="1:37"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37" ht="15.6">
      <c r="A37" s="971" t="s">
        <v>712</v>
      </c>
      <c r="B37" s="124"/>
      <c r="C37" s="124"/>
      <c r="D37" s="542">
        <f>+D36+D18</f>
        <v>0</v>
      </c>
      <c r="E37" s="542">
        <f t="shared" ref="E37:J37" si="3">+E36+E18</f>
        <v>0</v>
      </c>
      <c r="F37" s="542">
        <f t="shared" si="3"/>
        <v>0</v>
      </c>
      <c r="G37" s="542">
        <f t="shared" si="3"/>
        <v>0</v>
      </c>
      <c r="H37" s="542">
        <f t="shared" si="3"/>
        <v>0</v>
      </c>
      <c r="I37" s="542">
        <f t="shared" si="3"/>
        <v>0</v>
      </c>
      <c r="J37" s="542">
        <f t="shared" si="3"/>
        <v>0</v>
      </c>
    </row>
    <row r="38" spans="1:37" ht="15.6">
      <c r="A38" s="122"/>
      <c r="B38" s="122" t="s">
        <v>700</v>
      </c>
      <c r="C38" s="122" t="s">
        <v>701</v>
      </c>
      <c r="D38" s="543"/>
      <c r="E38" s="543"/>
      <c r="F38" s="543"/>
      <c r="G38" s="543"/>
      <c r="H38" s="543"/>
      <c r="I38" s="543"/>
      <c r="J38" s="543"/>
    </row>
    <row r="39" spans="1:37">
      <c r="A39" s="128"/>
      <c r="B39" s="128"/>
      <c r="C39" s="128"/>
      <c r="D39" s="619">
        <f>+D37-'9 Portfolio Summary'!E10</f>
        <v>0</v>
      </c>
      <c r="E39" s="619"/>
      <c r="F39" s="619"/>
      <c r="G39" s="619">
        <f>+G37-'9 Portfolio Summary'!I10</f>
        <v>-3500</v>
      </c>
      <c r="H39" s="619">
        <f>+H37-'9 Portfolio Summary'!M10</f>
        <v>-3501</v>
      </c>
      <c r="I39" s="619">
        <f>+I37-'9 Portfolio Summary'!Q10</f>
        <v>-3501</v>
      </c>
      <c r="J39" s="619">
        <f>+J37-'9 Portfolio Summary'!U10</f>
        <v>-3501</v>
      </c>
    </row>
    <row r="40" spans="1:37">
      <c r="A40" s="128" t="s">
        <v>271</v>
      </c>
      <c r="B40" s="128" t="s">
        <v>702</v>
      </c>
      <c r="C40" s="128"/>
      <c r="D40" s="128"/>
      <c r="E40" s="128"/>
      <c r="F40" s="128"/>
    </row>
    <row r="41" spans="1:37">
      <c r="A41" s="128"/>
      <c r="B41" s="132" t="s">
        <v>703</v>
      </c>
    </row>
    <row r="42" spans="1:37">
      <c r="B42" s="129" t="s">
        <v>704</v>
      </c>
    </row>
    <row r="43" spans="1:37">
      <c r="B43" s="119" t="s">
        <v>705</v>
      </c>
    </row>
  </sheetData>
  <pageMargins left="0" right="0" top="0" bottom="0" header="0.3" footer="0.3"/>
  <pageSetup scale="5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codeName="Sheet20">
    <pageSetUpPr fitToPage="1"/>
  </sheetPr>
  <dimension ref="A1:AT43"/>
  <sheetViews>
    <sheetView topLeftCell="B1" zoomScale="75" zoomScaleNormal="75" workbookViewId="0">
      <selection activeCell="G44" sqref="G44"/>
    </sheetView>
  </sheetViews>
  <sheetFormatPr defaultColWidth="8.59765625" defaultRowHeight="14.4"/>
  <cols>
    <col min="1" max="1" width="13.5" style="119" customWidth="1"/>
    <col min="2" max="2" width="30.09765625" style="119" customWidth="1"/>
    <col min="3" max="3" width="69.09765625" style="119" customWidth="1"/>
    <col min="4" max="6" width="21.5" style="119" customWidth="1"/>
    <col min="7" max="10" width="24" style="120" customWidth="1"/>
    <col min="11" max="46" width="8.59765625" style="120"/>
    <col min="47" max="16384" width="8.59765625" style="119"/>
  </cols>
  <sheetData>
    <row r="1" spans="1:10" ht="15.6">
      <c r="A1" s="29" t="s">
        <v>96</v>
      </c>
      <c r="B1" s="476" t="str">
        <f>PA_NAME</f>
        <v>San Diego Gas &amp; Electric Co</v>
      </c>
    </row>
    <row r="2" spans="1:10" ht="15.6">
      <c r="A2" s="29" t="s">
        <v>97</v>
      </c>
      <c r="B2" s="872" t="s">
        <v>276</v>
      </c>
    </row>
    <row r="3" spans="1:10">
      <c r="A3" s="121" t="s">
        <v>713</v>
      </c>
    </row>
    <row r="6" spans="1:10">
      <c r="A6" s="122"/>
      <c r="B6" s="122"/>
      <c r="C6" s="122"/>
      <c r="D6" s="122"/>
      <c r="E6" s="122"/>
      <c r="F6" s="122"/>
      <c r="G6" s="122"/>
      <c r="H6" s="122"/>
      <c r="I6" s="122"/>
      <c r="J6" s="122"/>
    </row>
    <row r="7" spans="1:10" ht="28.8">
      <c r="A7" s="546" t="s">
        <v>456</v>
      </c>
      <c r="B7" s="125" t="s">
        <v>674</v>
      </c>
      <c r="C7" s="125" t="s">
        <v>659</v>
      </c>
      <c r="D7" s="1204" t="s">
        <v>1880</v>
      </c>
      <c r="E7" s="968" t="s">
        <v>675</v>
      </c>
      <c r="F7" s="968" t="s">
        <v>707</v>
      </c>
      <c r="G7" s="968" t="s">
        <v>638</v>
      </c>
      <c r="H7" s="968" t="s">
        <v>639</v>
      </c>
      <c r="I7" s="968" t="s">
        <v>640</v>
      </c>
      <c r="J7" s="968" t="s">
        <v>641</v>
      </c>
    </row>
    <row r="8" spans="1:10" ht="15.6">
      <c r="A8" s="972" t="s">
        <v>27</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46" ht="15.6">
      <c r="A17" s="122"/>
      <c r="B17" s="122"/>
      <c r="C17" s="123" t="s">
        <v>633</v>
      </c>
      <c r="D17" s="543"/>
      <c r="E17" s="543"/>
      <c r="F17" s="543"/>
      <c r="G17" s="543"/>
      <c r="H17" s="543"/>
      <c r="I17" s="543"/>
      <c r="J17" s="543"/>
    </row>
    <row r="18" spans="1:46"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46" s="120" customFormat="1" ht="15.6">
      <c r="A19" s="125"/>
      <c r="B19" s="125" t="s">
        <v>680</v>
      </c>
      <c r="C19" s="969" t="s">
        <v>681</v>
      </c>
      <c r="D19" s="543"/>
      <c r="E19" s="543"/>
      <c r="F19" s="543"/>
      <c r="G19" s="543"/>
      <c r="H19" s="543"/>
      <c r="I19" s="543"/>
      <c r="J19" s="543"/>
    </row>
    <row r="20" spans="1:46" s="126" customFormat="1" ht="15.6">
      <c r="A20" s="125"/>
      <c r="B20" s="125"/>
      <c r="C20" s="125" t="s">
        <v>682</v>
      </c>
      <c r="D20" s="543"/>
      <c r="E20" s="543"/>
      <c r="F20" s="543"/>
      <c r="G20" s="543"/>
      <c r="H20" s="543"/>
      <c r="I20" s="543"/>
      <c r="J20" s="54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s="126" customFormat="1" ht="15.6">
      <c r="A21" s="125"/>
      <c r="B21" s="125"/>
      <c r="C21" s="125" t="s">
        <v>683</v>
      </c>
      <c r="D21" s="543"/>
      <c r="E21" s="543"/>
      <c r="F21" s="543"/>
      <c r="G21" s="543"/>
      <c r="H21" s="543"/>
      <c r="I21" s="543"/>
      <c r="J21" s="543"/>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s="126" customFormat="1" ht="15.6">
      <c r="A22" s="125"/>
      <c r="B22" s="125"/>
      <c r="C22" s="125" t="s">
        <v>684</v>
      </c>
      <c r="D22" s="543"/>
      <c r="E22" s="543"/>
      <c r="F22" s="543"/>
      <c r="G22" s="543"/>
      <c r="H22" s="543"/>
      <c r="I22" s="543"/>
      <c r="J22" s="543"/>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ht="15.6">
      <c r="A23" s="125"/>
      <c r="B23" s="125"/>
      <c r="C23" s="125" t="s">
        <v>685</v>
      </c>
      <c r="D23" s="543"/>
      <c r="E23" s="543"/>
      <c r="F23" s="543"/>
      <c r="G23" s="543"/>
      <c r="H23" s="543"/>
      <c r="I23" s="543"/>
      <c r="J23" s="543"/>
    </row>
    <row r="24" spans="1:46" ht="15.6">
      <c r="A24" s="125"/>
      <c r="B24" s="125"/>
      <c r="C24" s="125" t="s">
        <v>686</v>
      </c>
      <c r="D24" s="543"/>
      <c r="E24" s="543"/>
      <c r="F24" s="543"/>
      <c r="G24" s="543"/>
      <c r="H24" s="543"/>
      <c r="I24" s="543"/>
      <c r="J24" s="543"/>
    </row>
    <row r="25" spans="1:46" ht="15.6">
      <c r="A25" s="125"/>
      <c r="B25" s="125"/>
      <c r="C25" s="125" t="s">
        <v>687</v>
      </c>
      <c r="D25" s="543"/>
      <c r="E25" s="543"/>
      <c r="F25" s="543"/>
      <c r="G25" s="543"/>
      <c r="H25" s="543"/>
      <c r="I25" s="543"/>
      <c r="J25" s="543"/>
    </row>
    <row r="26" spans="1:46" ht="15.6">
      <c r="A26" s="125"/>
      <c r="B26" s="125"/>
      <c r="C26" s="125" t="s">
        <v>688</v>
      </c>
      <c r="D26" s="543"/>
      <c r="E26" s="543"/>
      <c r="F26" s="543"/>
      <c r="G26" s="543"/>
      <c r="H26" s="543"/>
      <c r="I26" s="543"/>
      <c r="J26" s="543"/>
    </row>
    <row r="27" spans="1:46" ht="15.6">
      <c r="A27" s="125"/>
      <c r="B27" s="125"/>
      <c r="C27" s="125" t="s">
        <v>689</v>
      </c>
      <c r="D27" s="543"/>
      <c r="E27" s="543"/>
      <c r="F27" s="543"/>
      <c r="G27" s="543"/>
      <c r="H27" s="543"/>
      <c r="I27" s="543"/>
      <c r="J27" s="543"/>
    </row>
    <row r="28" spans="1:46" ht="15.6">
      <c r="A28" s="125"/>
      <c r="B28" s="125"/>
      <c r="C28" s="125" t="s">
        <v>690</v>
      </c>
      <c r="D28" s="543"/>
      <c r="E28" s="543"/>
      <c r="F28" s="543"/>
      <c r="G28" s="543"/>
      <c r="H28" s="543"/>
      <c r="I28" s="543"/>
      <c r="J28" s="543"/>
    </row>
    <row r="29" spans="1:46" ht="15.6">
      <c r="A29" s="125"/>
      <c r="B29" s="125"/>
      <c r="C29" s="125" t="s">
        <v>691</v>
      </c>
      <c r="D29" s="543"/>
      <c r="E29" s="543"/>
      <c r="F29" s="543"/>
      <c r="G29" s="543"/>
      <c r="H29" s="543"/>
      <c r="I29" s="543"/>
      <c r="J29" s="543"/>
    </row>
    <row r="30" spans="1:46" ht="15.6">
      <c r="A30" s="125"/>
      <c r="B30" s="125"/>
      <c r="C30" s="125" t="s">
        <v>692</v>
      </c>
      <c r="D30" s="543"/>
      <c r="E30" s="543"/>
      <c r="F30" s="543"/>
      <c r="G30" s="543"/>
      <c r="H30" s="543"/>
      <c r="I30" s="543"/>
      <c r="J30" s="543"/>
    </row>
    <row r="31" spans="1:46" ht="15.6">
      <c r="A31" s="125"/>
      <c r="B31" s="125"/>
      <c r="C31" s="127" t="s">
        <v>693</v>
      </c>
      <c r="D31" s="543"/>
      <c r="E31" s="543"/>
      <c r="F31" s="543"/>
      <c r="G31" s="543"/>
      <c r="H31" s="543"/>
      <c r="I31" s="543"/>
      <c r="J31" s="543"/>
    </row>
    <row r="32" spans="1:46" ht="15.6">
      <c r="A32" s="125"/>
      <c r="B32" s="125"/>
      <c r="C32" s="125" t="s">
        <v>694</v>
      </c>
      <c r="D32" s="543"/>
      <c r="E32" s="543"/>
      <c r="F32" s="543"/>
      <c r="G32" s="543"/>
      <c r="H32" s="543"/>
      <c r="I32" s="543"/>
      <c r="J32" s="543"/>
    </row>
    <row r="33" spans="1:46" ht="15.6">
      <c r="A33" s="125"/>
      <c r="B33" s="125"/>
      <c r="C33" s="125" t="s">
        <v>695</v>
      </c>
      <c r="D33" s="543"/>
      <c r="E33" s="543"/>
      <c r="F33" s="543"/>
      <c r="G33" s="543"/>
      <c r="H33" s="543"/>
      <c r="I33" s="543"/>
      <c r="J33" s="543"/>
    </row>
    <row r="34" spans="1:46" s="126" customFormat="1" ht="15.6">
      <c r="A34" s="125"/>
      <c r="B34" s="125"/>
      <c r="C34" s="970" t="s">
        <v>696</v>
      </c>
      <c r="D34" s="543"/>
      <c r="E34" s="543"/>
      <c r="F34" s="543"/>
      <c r="G34" s="543"/>
      <c r="H34" s="543"/>
      <c r="I34" s="543"/>
      <c r="J34" s="54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spans="1:46" ht="15.6">
      <c r="A35" s="125"/>
      <c r="B35" s="125"/>
      <c r="C35" s="125" t="s">
        <v>697</v>
      </c>
      <c r="D35" s="543"/>
      <c r="E35" s="543"/>
      <c r="F35" s="543"/>
      <c r="G35" s="543"/>
      <c r="H35" s="543"/>
      <c r="I35" s="543"/>
      <c r="J35" s="543"/>
    </row>
    <row r="36" spans="1:46"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46" ht="15.6">
      <c r="A37" s="971" t="s">
        <v>714</v>
      </c>
      <c r="B37" s="124"/>
      <c r="C37" s="124"/>
      <c r="D37" s="542">
        <f>+D36+D18</f>
        <v>0</v>
      </c>
      <c r="E37" s="542">
        <f t="shared" ref="E37:J37" si="3">+E36+E18</f>
        <v>0</v>
      </c>
      <c r="F37" s="542">
        <f t="shared" si="3"/>
        <v>0</v>
      </c>
      <c r="G37" s="542">
        <f t="shared" si="3"/>
        <v>0</v>
      </c>
      <c r="H37" s="542">
        <f t="shared" si="3"/>
        <v>0</v>
      </c>
      <c r="I37" s="542">
        <f t="shared" si="3"/>
        <v>0</v>
      </c>
      <c r="J37" s="542">
        <f t="shared" si="3"/>
        <v>0</v>
      </c>
    </row>
    <row r="38" spans="1:46" ht="15.6">
      <c r="A38" s="122"/>
      <c r="B38" s="122" t="s">
        <v>700</v>
      </c>
      <c r="C38" s="122" t="s">
        <v>701</v>
      </c>
      <c r="D38" s="543"/>
      <c r="E38" s="543"/>
      <c r="F38" s="543"/>
      <c r="G38" s="543"/>
      <c r="H38" s="543"/>
      <c r="I38" s="543"/>
      <c r="J38" s="543"/>
    </row>
    <row r="39" spans="1:46">
      <c r="A39" s="128"/>
      <c r="B39" s="128"/>
      <c r="C39" s="128"/>
      <c r="D39" s="619">
        <f>+D37-'9 Portfolio Summary'!E11</f>
        <v>0</v>
      </c>
      <c r="E39" s="619"/>
      <c r="F39" s="619"/>
      <c r="G39" s="619">
        <f>+G37-'9 Portfolio Summary'!I11</f>
        <v>0</v>
      </c>
      <c r="H39" s="619">
        <f>+H37-'9 Portfolio Summary'!M11</f>
        <v>0</v>
      </c>
      <c r="I39" s="619">
        <f>+I37-'9 Portfolio Summary'!Q11</f>
        <v>0</v>
      </c>
      <c r="J39" s="619">
        <f>+J37-'9 Portfolio Summary'!U11</f>
        <v>0</v>
      </c>
    </row>
    <row r="40" spans="1:46">
      <c r="A40" s="128" t="s">
        <v>271</v>
      </c>
      <c r="B40" s="128" t="s">
        <v>702</v>
      </c>
      <c r="C40" s="128"/>
      <c r="D40" s="128"/>
      <c r="E40" s="128"/>
      <c r="F40" s="128"/>
    </row>
    <row r="41" spans="1:46">
      <c r="A41" s="128"/>
      <c r="B41" s="973" t="s">
        <v>703</v>
      </c>
    </row>
    <row r="42" spans="1:46">
      <c r="B42" s="129" t="s">
        <v>704</v>
      </c>
    </row>
    <row r="43" spans="1:46" ht="15.6">
      <c r="B43" s="130" t="s">
        <v>705</v>
      </c>
    </row>
  </sheetData>
  <pageMargins left="0" right="0" top="0" bottom="0" header="0.3" footer="0.3"/>
  <pageSetup scale="5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codeName="Sheet21">
    <pageSetUpPr fitToPage="1"/>
  </sheetPr>
  <dimension ref="A1:AI43"/>
  <sheetViews>
    <sheetView zoomScale="75" zoomScaleNormal="75" workbookViewId="0">
      <selection activeCell="D7" sqref="D7"/>
    </sheetView>
  </sheetViews>
  <sheetFormatPr defaultColWidth="8.59765625" defaultRowHeight="14.4"/>
  <cols>
    <col min="1" max="1" width="13.5" style="119" customWidth="1"/>
    <col min="2" max="2" width="30.09765625" style="119" customWidth="1"/>
    <col min="3" max="3" width="69.09765625" style="119" customWidth="1"/>
    <col min="4" max="6" width="21.5" style="119" customWidth="1"/>
    <col min="7" max="10" width="17" style="120" customWidth="1"/>
    <col min="11" max="35" width="8.59765625" style="120"/>
    <col min="36" max="16384" width="8.59765625" style="119"/>
  </cols>
  <sheetData>
    <row r="1" spans="1:10" ht="15.6">
      <c r="A1" s="29" t="s">
        <v>96</v>
      </c>
      <c r="B1" s="476" t="str">
        <f>PA_NAME</f>
        <v>San Diego Gas &amp; Electric Co</v>
      </c>
    </row>
    <row r="2" spans="1:10" ht="15.6">
      <c r="A2" s="29" t="s">
        <v>97</v>
      </c>
      <c r="B2" s="872" t="s">
        <v>276</v>
      </c>
    </row>
    <row r="3" spans="1:10">
      <c r="A3" s="121" t="s">
        <v>715</v>
      </c>
    </row>
    <row r="6" spans="1:10">
      <c r="A6" s="122"/>
      <c r="B6" s="122"/>
      <c r="C6" s="122"/>
      <c r="D6" s="122"/>
      <c r="E6" s="122"/>
      <c r="F6" s="122"/>
      <c r="G6" s="122"/>
      <c r="H6" s="122"/>
      <c r="I6" s="122"/>
      <c r="J6" s="122"/>
    </row>
    <row r="7" spans="1:10" ht="28.8">
      <c r="A7" s="546" t="s">
        <v>456</v>
      </c>
      <c r="B7" s="125" t="s">
        <v>674</v>
      </c>
      <c r="C7" s="125" t="s">
        <v>659</v>
      </c>
      <c r="D7" s="1204" t="s">
        <v>1880</v>
      </c>
      <c r="E7" s="968" t="s">
        <v>675</v>
      </c>
      <c r="F7" s="968" t="s">
        <v>707</v>
      </c>
      <c r="G7" s="968" t="s">
        <v>638</v>
      </c>
      <c r="H7" s="968" t="s">
        <v>639</v>
      </c>
      <c r="I7" s="968" t="s">
        <v>640</v>
      </c>
      <c r="J7" s="968" t="s">
        <v>641</v>
      </c>
    </row>
    <row r="8" spans="1:10" ht="15.6">
      <c r="A8" s="972" t="s">
        <v>716</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35" ht="15.6">
      <c r="A17" s="122"/>
      <c r="B17" s="122"/>
      <c r="C17" s="123" t="s">
        <v>633</v>
      </c>
      <c r="D17" s="543"/>
      <c r="E17" s="543"/>
      <c r="F17" s="543"/>
      <c r="G17" s="543"/>
      <c r="H17" s="543"/>
      <c r="I17" s="543"/>
      <c r="J17" s="543"/>
    </row>
    <row r="18" spans="1:35"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35" s="120" customFormat="1" ht="15.6">
      <c r="A19" s="125"/>
      <c r="B19" s="125" t="s">
        <v>680</v>
      </c>
      <c r="C19" s="969" t="s">
        <v>681</v>
      </c>
      <c r="D19" s="543"/>
      <c r="E19" s="543"/>
      <c r="F19" s="543"/>
      <c r="G19" s="543"/>
      <c r="H19" s="543"/>
      <c r="I19" s="543"/>
      <c r="J19" s="543"/>
    </row>
    <row r="20" spans="1:35" s="126" customFormat="1" ht="15.6">
      <c r="A20" s="125"/>
      <c r="B20" s="125"/>
      <c r="C20" s="125" t="s">
        <v>682</v>
      </c>
      <c r="D20" s="543"/>
      <c r="E20" s="543"/>
      <c r="F20" s="543"/>
      <c r="G20" s="543"/>
      <c r="H20" s="543"/>
      <c r="I20" s="543"/>
      <c r="J20" s="54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s="126" customFormat="1" ht="15.6">
      <c r="A21" s="125"/>
      <c r="B21" s="125"/>
      <c r="C21" s="125" t="s">
        <v>683</v>
      </c>
      <c r="D21" s="543"/>
      <c r="E21" s="543"/>
      <c r="F21" s="543"/>
      <c r="G21" s="543"/>
      <c r="H21" s="543"/>
      <c r="I21" s="543"/>
      <c r="J21" s="543"/>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s="126" customFormat="1" ht="15.6">
      <c r="A22" s="125"/>
      <c r="B22" s="125"/>
      <c r="C22" s="125" t="s">
        <v>684</v>
      </c>
      <c r="D22" s="543"/>
      <c r="E22" s="543"/>
      <c r="F22" s="543"/>
      <c r="G22" s="543"/>
      <c r="H22" s="543"/>
      <c r="I22" s="543"/>
      <c r="J22" s="543"/>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15.6">
      <c r="A23" s="125"/>
      <c r="B23" s="125"/>
      <c r="C23" s="125" t="s">
        <v>685</v>
      </c>
      <c r="D23" s="543"/>
      <c r="E23" s="543"/>
      <c r="F23" s="543"/>
      <c r="G23" s="543"/>
      <c r="H23" s="543"/>
      <c r="I23" s="543"/>
      <c r="J23" s="543"/>
    </row>
    <row r="24" spans="1:35" ht="15.6">
      <c r="A24" s="125"/>
      <c r="B24" s="125"/>
      <c r="C24" s="125" t="s">
        <v>686</v>
      </c>
      <c r="D24" s="543"/>
      <c r="E24" s="543"/>
      <c r="F24" s="543"/>
      <c r="G24" s="543"/>
      <c r="H24" s="543"/>
      <c r="I24" s="543"/>
      <c r="J24" s="543"/>
    </row>
    <row r="25" spans="1:35" ht="15.6">
      <c r="A25" s="125"/>
      <c r="B25" s="125"/>
      <c r="C25" s="125" t="s">
        <v>687</v>
      </c>
      <c r="D25" s="543"/>
      <c r="E25" s="543"/>
      <c r="F25" s="543"/>
      <c r="G25" s="543"/>
      <c r="H25" s="543"/>
      <c r="I25" s="543"/>
      <c r="J25" s="543"/>
    </row>
    <row r="26" spans="1:35" ht="15.6">
      <c r="A26" s="125"/>
      <c r="B26" s="125"/>
      <c r="C26" s="125" t="s">
        <v>688</v>
      </c>
      <c r="D26" s="543"/>
      <c r="E26" s="543"/>
      <c r="F26" s="543"/>
      <c r="G26" s="543"/>
      <c r="H26" s="543"/>
      <c r="I26" s="543"/>
      <c r="J26" s="543"/>
    </row>
    <row r="27" spans="1:35" ht="15.6">
      <c r="A27" s="125"/>
      <c r="B27" s="125"/>
      <c r="C27" s="125" t="s">
        <v>689</v>
      </c>
      <c r="D27" s="543"/>
      <c r="E27" s="543"/>
      <c r="F27" s="543"/>
      <c r="G27" s="543"/>
      <c r="H27" s="543"/>
      <c r="I27" s="543"/>
      <c r="J27" s="543"/>
    </row>
    <row r="28" spans="1:35" ht="15.6">
      <c r="A28" s="125"/>
      <c r="B28" s="125"/>
      <c r="C28" s="125" t="s">
        <v>690</v>
      </c>
      <c r="D28" s="543"/>
      <c r="E28" s="543"/>
      <c r="F28" s="543"/>
      <c r="G28" s="543"/>
      <c r="H28" s="543"/>
      <c r="I28" s="543"/>
      <c r="J28" s="543"/>
    </row>
    <row r="29" spans="1:35" ht="15.6">
      <c r="A29" s="125"/>
      <c r="B29" s="125"/>
      <c r="C29" s="125" t="s">
        <v>691</v>
      </c>
      <c r="D29" s="543"/>
      <c r="E29" s="543"/>
      <c r="F29" s="543"/>
      <c r="G29" s="543"/>
      <c r="H29" s="543"/>
      <c r="I29" s="543"/>
      <c r="J29" s="543"/>
    </row>
    <row r="30" spans="1:35" ht="15.6">
      <c r="A30" s="125"/>
      <c r="B30" s="125"/>
      <c r="C30" s="125" t="s">
        <v>692</v>
      </c>
      <c r="D30" s="543"/>
      <c r="E30" s="543"/>
      <c r="F30" s="543"/>
      <c r="G30" s="543"/>
      <c r="H30" s="543"/>
      <c r="I30" s="543"/>
      <c r="J30" s="543"/>
    </row>
    <row r="31" spans="1:35" ht="15.6">
      <c r="A31" s="125"/>
      <c r="B31" s="125"/>
      <c r="C31" s="127" t="s">
        <v>693</v>
      </c>
      <c r="D31" s="543"/>
      <c r="E31" s="543"/>
      <c r="F31" s="543"/>
      <c r="G31" s="543"/>
      <c r="H31" s="543"/>
      <c r="I31" s="543"/>
      <c r="J31" s="543"/>
    </row>
    <row r="32" spans="1:35" ht="15.6">
      <c r="A32" s="125"/>
      <c r="B32" s="125"/>
      <c r="C32" s="125" t="s">
        <v>694</v>
      </c>
      <c r="D32" s="543"/>
      <c r="E32" s="543"/>
      <c r="F32" s="543"/>
      <c r="G32" s="543"/>
      <c r="H32" s="543"/>
      <c r="I32" s="543"/>
      <c r="J32" s="543"/>
    </row>
    <row r="33" spans="1:35" ht="15.6">
      <c r="A33" s="125"/>
      <c r="B33" s="125"/>
      <c r="C33" s="125" t="s">
        <v>695</v>
      </c>
      <c r="D33" s="543"/>
      <c r="E33" s="543"/>
      <c r="F33" s="543"/>
      <c r="G33" s="543"/>
      <c r="H33" s="543"/>
      <c r="I33" s="543"/>
      <c r="J33" s="543"/>
    </row>
    <row r="34" spans="1:35" s="126" customFormat="1" ht="15.6">
      <c r="A34" s="125"/>
      <c r="B34" s="125"/>
      <c r="C34" s="970" t="s">
        <v>696</v>
      </c>
      <c r="D34" s="543"/>
      <c r="E34" s="543"/>
      <c r="F34" s="543"/>
      <c r="G34" s="543"/>
      <c r="H34" s="543"/>
      <c r="I34" s="543"/>
      <c r="J34" s="54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row>
    <row r="35" spans="1:35" ht="15.6">
      <c r="A35" s="125"/>
      <c r="B35" s="125"/>
      <c r="C35" s="125" t="s">
        <v>697</v>
      </c>
      <c r="D35" s="543"/>
      <c r="E35" s="543"/>
      <c r="F35" s="543"/>
      <c r="G35" s="543"/>
      <c r="H35" s="543"/>
      <c r="I35" s="543"/>
      <c r="J35" s="543"/>
    </row>
    <row r="36" spans="1:35"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35" ht="15.6">
      <c r="A37" s="971" t="s">
        <v>717</v>
      </c>
      <c r="B37" s="124"/>
      <c r="C37" s="124"/>
      <c r="D37" s="542">
        <f>+D36+D18</f>
        <v>0</v>
      </c>
      <c r="E37" s="542">
        <f t="shared" ref="E37:J37" si="3">+E36+E18</f>
        <v>0</v>
      </c>
      <c r="F37" s="542">
        <f t="shared" si="3"/>
        <v>0</v>
      </c>
      <c r="G37" s="542">
        <f t="shared" si="3"/>
        <v>0</v>
      </c>
      <c r="H37" s="542">
        <f t="shared" si="3"/>
        <v>0</v>
      </c>
      <c r="I37" s="542">
        <f t="shared" si="3"/>
        <v>0</v>
      </c>
      <c r="J37" s="542">
        <f t="shared" si="3"/>
        <v>0</v>
      </c>
    </row>
    <row r="38" spans="1:35" ht="15.6">
      <c r="A38" s="122"/>
      <c r="B38" s="122" t="s">
        <v>700</v>
      </c>
      <c r="C38" s="122" t="s">
        <v>701</v>
      </c>
      <c r="D38" s="543"/>
      <c r="E38" s="543"/>
      <c r="F38" s="543"/>
      <c r="G38" s="543"/>
      <c r="H38" s="543"/>
      <c r="I38" s="543"/>
      <c r="J38" s="543"/>
    </row>
    <row r="39" spans="1:35">
      <c r="A39" s="128"/>
      <c r="B39" s="128"/>
      <c r="C39" s="128"/>
      <c r="D39" s="619">
        <f>+D37-'9 Portfolio Summary'!E12</f>
        <v>0</v>
      </c>
      <c r="E39" s="619"/>
      <c r="F39" s="619"/>
      <c r="G39" s="619">
        <f>+G37-'9 Portfolio Summary'!I12</f>
        <v>-4649</v>
      </c>
      <c r="H39" s="619">
        <f>+H37-'9 Portfolio Summary'!M12</f>
        <v>0</v>
      </c>
      <c r="I39" s="619">
        <f>+I37-'9 Portfolio Summary'!Q12</f>
        <v>0</v>
      </c>
      <c r="J39" s="619">
        <f>+J37-'9 Portfolio Summary'!U12</f>
        <v>0</v>
      </c>
    </row>
    <row r="40" spans="1:35">
      <c r="A40" s="128" t="s">
        <v>271</v>
      </c>
      <c r="B40" s="128" t="s">
        <v>702</v>
      </c>
      <c r="C40" s="128"/>
      <c r="D40" s="128"/>
      <c r="E40" s="128"/>
      <c r="F40" s="128"/>
    </row>
    <row r="41" spans="1:35">
      <c r="A41" s="128"/>
      <c r="B41" s="973" t="s">
        <v>703</v>
      </c>
    </row>
    <row r="42" spans="1:35">
      <c r="B42" s="129" t="s">
        <v>704</v>
      </c>
    </row>
    <row r="43" spans="1:35" ht="15.6">
      <c r="B43" s="130" t="s">
        <v>705</v>
      </c>
    </row>
  </sheetData>
  <pageMargins left="0" right="0" top="0" bottom="0" header="0.3" footer="0.3"/>
  <pageSetup scale="5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codeName="Sheet22">
    <pageSetUpPr fitToPage="1"/>
  </sheetPr>
  <dimension ref="A1:AL45"/>
  <sheetViews>
    <sheetView tabSelected="1" zoomScale="70" zoomScaleNormal="70" workbookViewId="0">
      <selection activeCell="G52" sqref="G52"/>
    </sheetView>
  </sheetViews>
  <sheetFormatPr defaultColWidth="8.59765625" defaultRowHeight="14.4"/>
  <cols>
    <col min="1" max="1" width="38.09765625" style="119" bestFit="1" customWidth="1"/>
    <col min="2" max="2" width="30.09765625" style="119" customWidth="1"/>
    <col min="3" max="3" width="69.09765625" style="119" customWidth="1"/>
    <col min="4" max="6" width="21.5" style="119" customWidth="1"/>
    <col min="7" max="10" width="17.09765625" style="120" customWidth="1"/>
    <col min="11" max="38" width="8.59765625" style="120"/>
    <col min="39" max="16384" width="8.59765625" style="119"/>
  </cols>
  <sheetData>
    <row r="1" spans="1:10" ht="15.6">
      <c r="A1" s="29" t="s">
        <v>96</v>
      </c>
      <c r="B1" s="476" t="str">
        <f>PA_NAME</f>
        <v>San Diego Gas &amp; Electric Co</v>
      </c>
    </row>
    <row r="2" spans="1:10" ht="15.6">
      <c r="A2" s="29" t="s">
        <v>97</v>
      </c>
      <c r="B2" s="872" t="s">
        <v>276</v>
      </c>
    </row>
    <row r="3" spans="1:10">
      <c r="A3" s="121" t="s">
        <v>718</v>
      </c>
    </row>
    <row r="6" spans="1:10">
      <c r="A6" s="122"/>
      <c r="B6" s="122"/>
      <c r="C6" s="122"/>
      <c r="D6" s="125"/>
      <c r="E6" s="125"/>
      <c r="F6" s="125"/>
      <c r="G6" s="122"/>
      <c r="H6" s="122"/>
      <c r="I6" s="122"/>
      <c r="J6" s="122"/>
    </row>
    <row r="7" spans="1:10" ht="28.8">
      <c r="A7" s="546" t="s">
        <v>456</v>
      </c>
      <c r="B7" s="125" t="s">
        <v>674</v>
      </c>
      <c r="C7" s="125" t="s">
        <v>659</v>
      </c>
      <c r="D7" s="1204" t="s">
        <v>1880</v>
      </c>
      <c r="E7" s="968" t="s">
        <v>675</v>
      </c>
      <c r="F7" s="968" t="s">
        <v>707</v>
      </c>
      <c r="G7" s="968" t="s">
        <v>638</v>
      </c>
      <c r="H7" s="968" t="s">
        <v>639</v>
      </c>
      <c r="I7" s="968" t="s">
        <v>640</v>
      </c>
      <c r="J7" s="968" t="s">
        <v>641</v>
      </c>
    </row>
    <row r="8" spans="1:10" ht="15.6">
      <c r="A8" s="972" t="s">
        <v>719</v>
      </c>
      <c r="B8" s="122" t="s">
        <v>677</v>
      </c>
      <c r="C8" s="123" t="s">
        <v>584</v>
      </c>
      <c r="D8" s="543"/>
      <c r="E8" s="543"/>
      <c r="F8" s="543"/>
      <c r="G8" s="543"/>
      <c r="H8" s="543"/>
      <c r="I8" s="543"/>
      <c r="J8" s="543"/>
    </row>
    <row r="9" spans="1:10" ht="15.6">
      <c r="A9" s="122"/>
      <c r="B9" s="122"/>
      <c r="C9" s="123" t="s">
        <v>666</v>
      </c>
      <c r="D9" s="543"/>
      <c r="E9" s="543"/>
      <c r="F9" s="543"/>
      <c r="G9" s="543"/>
      <c r="H9" s="543"/>
      <c r="I9" s="543"/>
      <c r="J9" s="543"/>
    </row>
    <row r="10" spans="1:10" ht="15.6">
      <c r="A10" s="122"/>
      <c r="B10" s="122"/>
      <c r="C10" s="123" t="s">
        <v>678</v>
      </c>
      <c r="D10" s="543"/>
      <c r="E10" s="544"/>
      <c r="F10" s="544"/>
      <c r="G10" s="544"/>
      <c r="H10" s="544"/>
      <c r="I10" s="544"/>
      <c r="J10" s="544"/>
    </row>
    <row r="11" spans="1:10" ht="15.6">
      <c r="A11" s="122"/>
      <c r="B11" s="122"/>
      <c r="C11" s="123" t="s">
        <v>667</v>
      </c>
      <c r="D11" s="543"/>
      <c r="E11" s="543"/>
      <c r="F11" s="543"/>
      <c r="G11" s="543"/>
      <c r="H11" s="543"/>
      <c r="I11" s="543"/>
      <c r="J11" s="543"/>
    </row>
    <row r="12" spans="1:10" ht="15.6">
      <c r="A12" s="122"/>
      <c r="B12" s="122"/>
      <c r="C12" s="123" t="s">
        <v>668</v>
      </c>
      <c r="D12" s="543"/>
      <c r="E12" s="544"/>
      <c r="F12" s="544"/>
      <c r="G12" s="544"/>
      <c r="H12" s="544"/>
      <c r="I12" s="544"/>
      <c r="J12" s="544"/>
    </row>
    <row r="13" spans="1:10" ht="15.6">
      <c r="A13" s="122"/>
      <c r="B13" s="122"/>
      <c r="C13" s="123" t="s">
        <v>610</v>
      </c>
      <c r="D13" s="543"/>
      <c r="E13" s="543"/>
      <c r="F13" s="543"/>
      <c r="G13" s="543"/>
      <c r="H13" s="543"/>
      <c r="I13" s="543"/>
      <c r="J13" s="543"/>
    </row>
    <row r="14" spans="1:10" ht="15.6">
      <c r="A14" s="122"/>
      <c r="B14" s="122"/>
      <c r="C14" s="123" t="s">
        <v>670</v>
      </c>
      <c r="D14" s="543"/>
      <c r="E14" s="543"/>
      <c r="F14" s="543"/>
      <c r="G14" s="543"/>
      <c r="H14" s="543"/>
      <c r="I14" s="543"/>
      <c r="J14" s="543"/>
    </row>
    <row r="15" spans="1:10" ht="15.6">
      <c r="A15" s="122"/>
      <c r="B15" s="122"/>
      <c r="C15" s="123" t="s">
        <v>625</v>
      </c>
      <c r="D15" s="543"/>
      <c r="E15" s="543"/>
      <c r="F15" s="543"/>
      <c r="G15" s="543"/>
      <c r="H15" s="543"/>
      <c r="I15" s="543"/>
      <c r="J15" s="543"/>
    </row>
    <row r="16" spans="1:10" ht="15.6">
      <c r="A16" s="122"/>
      <c r="B16" s="122"/>
      <c r="C16" s="123" t="s">
        <v>628</v>
      </c>
      <c r="D16" s="543"/>
      <c r="E16" s="545"/>
      <c r="F16" s="545"/>
      <c r="G16" s="545"/>
      <c r="H16" s="545"/>
      <c r="I16" s="545"/>
      <c r="J16" s="545"/>
    </row>
    <row r="17" spans="1:38" ht="15.6">
      <c r="A17" s="122"/>
      <c r="B17" s="122"/>
      <c r="C17" s="123" t="s">
        <v>633</v>
      </c>
      <c r="D17" s="543"/>
      <c r="E17" s="543"/>
      <c r="F17" s="543"/>
      <c r="G17" s="543"/>
      <c r="H17" s="543"/>
      <c r="I17" s="543"/>
      <c r="J17" s="543"/>
    </row>
    <row r="18" spans="1:38" ht="15.6">
      <c r="A18" s="122"/>
      <c r="B18" s="124" t="s">
        <v>679</v>
      </c>
      <c r="C18" s="124"/>
      <c r="D18" s="542">
        <f>SUM(D8:D17)</f>
        <v>0</v>
      </c>
      <c r="E18" s="542">
        <f t="shared" ref="E18:F18" si="0">SUM(E8:E17)</f>
        <v>0</v>
      </c>
      <c r="F18" s="542">
        <f t="shared" si="0"/>
        <v>0</v>
      </c>
      <c r="G18" s="542">
        <f t="shared" ref="G18:J18" si="1">SUM(G8:G17)</f>
        <v>0</v>
      </c>
      <c r="H18" s="542">
        <f t="shared" si="1"/>
        <v>0</v>
      </c>
      <c r="I18" s="542">
        <f t="shared" si="1"/>
        <v>0</v>
      </c>
      <c r="J18" s="542">
        <f t="shared" si="1"/>
        <v>0</v>
      </c>
    </row>
    <row r="19" spans="1:38" s="120" customFormat="1" ht="15.6">
      <c r="A19" s="125"/>
      <c r="B19" s="125" t="s">
        <v>680</v>
      </c>
      <c r="C19" s="969" t="s">
        <v>681</v>
      </c>
      <c r="D19" s="543"/>
      <c r="E19" s="543"/>
      <c r="F19" s="543"/>
      <c r="G19" s="543"/>
      <c r="H19" s="543"/>
      <c r="I19" s="543"/>
      <c r="J19" s="543"/>
    </row>
    <row r="20" spans="1:38" s="126" customFormat="1" ht="15.6">
      <c r="A20" s="125"/>
      <c r="B20" s="125"/>
      <c r="C20" s="125" t="s">
        <v>682</v>
      </c>
      <c r="D20" s="543"/>
      <c r="E20" s="543"/>
      <c r="F20" s="543"/>
      <c r="G20" s="543"/>
      <c r="H20" s="543"/>
      <c r="I20" s="543"/>
      <c r="J20" s="54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s="126" customFormat="1" ht="15.6">
      <c r="A21" s="125"/>
      <c r="B21" s="125"/>
      <c r="C21" s="125" t="s">
        <v>683</v>
      </c>
      <c r="D21" s="543"/>
      <c r="E21" s="543"/>
      <c r="F21" s="543"/>
      <c r="G21" s="543"/>
      <c r="H21" s="543"/>
      <c r="I21" s="543"/>
      <c r="J21" s="543"/>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s="126" customFormat="1" ht="15.6">
      <c r="A22" s="125"/>
      <c r="B22" s="125"/>
      <c r="C22" s="125" t="s">
        <v>684</v>
      </c>
      <c r="D22" s="543"/>
      <c r="E22" s="543"/>
      <c r="F22" s="543"/>
      <c r="G22" s="543"/>
      <c r="H22" s="543"/>
      <c r="I22" s="543"/>
      <c r="J22" s="543"/>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ht="15.6">
      <c r="A23" s="125"/>
      <c r="B23" s="125"/>
      <c r="C23" s="125" t="s">
        <v>685</v>
      </c>
      <c r="D23" s="543"/>
      <c r="E23" s="543"/>
      <c r="F23" s="543"/>
      <c r="G23" s="543"/>
      <c r="H23" s="543"/>
      <c r="I23" s="543"/>
      <c r="J23" s="543"/>
    </row>
    <row r="24" spans="1:38" ht="15.6">
      <c r="A24" s="125"/>
      <c r="B24" s="125"/>
      <c r="C24" s="125" t="s">
        <v>686</v>
      </c>
      <c r="D24" s="543"/>
      <c r="E24" s="543"/>
      <c r="F24" s="543"/>
      <c r="G24" s="543"/>
      <c r="H24" s="543"/>
      <c r="I24" s="543"/>
      <c r="J24" s="543"/>
    </row>
    <row r="25" spans="1:38" ht="15.6">
      <c r="A25" s="125"/>
      <c r="B25" s="125"/>
      <c r="C25" s="125" t="s">
        <v>687</v>
      </c>
      <c r="D25" s="543"/>
      <c r="E25" s="543"/>
      <c r="F25" s="543"/>
      <c r="G25" s="543"/>
      <c r="H25" s="543"/>
      <c r="I25" s="543"/>
      <c r="J25" s="543"/>
    </row>
    <row r="26" spans="1:38" ht="15.6">
      <c r="A26" s="125"/>
      <c r="B26" s="125"/>
      <c r="C26" s="125" t="s">
        <v>688</v>
      </c>
      <c r="D26" s="543"/>
      <c r="E26" s="543"/>
      <c r="F26" s="543"/>
      <c r="G26" s="543"/>
      <c r="H26" s="543"/>
      <c r="I26" s="543"/>
      <c r="J26" s="543"/>
    </row>
    <row r="27" spans="1:38" ht="15.6">
      <c r="A27" s="125"/>
      <c r="B27" s="125"/>
      <c r="C27" s="125" t="s">
        <v>689</v>
      </c>
      <c r="D27" s="543"/>
      <c r="E27" s="543"/>
      <c r="F27" s="543"/>
      <c r="G27" s="543"/>
      <c r="H27" s="543"/>
      <c r="I27" s="543"/>
      <c r="J27" s="543"/>
    </row>
    <row r="28" spans="1:38" ht="15.6">
      <c r="A28" s="125"/>
      <c r="B28" s="125"/>
      <c r="C28" s="125" t="s">
        <v>690</v>
      </c>
      <c r="D28" s="543"/>
      <c r="E28" s="543"/>
      <c r="F28" s="543"/>
      <c r="G28" s="543"/>
      <c r="H28" s="543"/>
      <c r="I28" s="543"/>
      <c r="J28" s="543"/>
    </row>
    <row r="29" spans="1:38" ht="15.6">
      <c r="A29" s="125"/>
      <c r="B29" s="125"/>
      <c r="C29" s="125" t="s">
        <v>691</v>
      </c>
      <c r="D29" s="543"/>
      <c r="E29" s="543"/>
      <c r="F29" s="543"/>
      <c r="G29" s="543"/>
      <c r="H29" s="543"/>
      <c r="I29" s="543"/>
      <c r="J29" s="543"/>
    </row>
    <row r="30" spans="1:38" ht="15.6">
      <c r="A30" s="125"/>
      <c r="B30" s="125"/>
      <c r="C30" s="125" t="s">
        <v>692</v>
      </c>
      <c r="D30" s="543"/>
      <c r="E30" s="543"/>
      <c r="F30" s="543"/>
      <c r="G30" s="543"/>
      <c r="H30" s="543"/>
      <c r="I30" s="543"/>
      <c r="J30" s="543"/>
    </row>
    <row r="31" spans="1:38" ht="15.6">
      <c r="A31" s="125"/>
      <c r="B31" s="125"/>
      <c r="C31" s="127" t="s">
        <v>693</v>
      </c>
      <c r="D31" s="543"/>
      <c r="E31" s="543"/>
      <c r="F31" s="543"/>
      <c r="G31" s="543"/>
      <c r="H31" s="543"/>
      <c r="I31" s="543"/>
      <c r="J31" s="543"/>
    </row>
    <row r="32" spans="1:38" ht="15.6">
      <c r="A32" s="125"/>
      <c r="B32" s="125"/>
      <c r="C32" s="125" t="s">
        <v>694</v>
      </c>
      <c r="D32" s="543"/>
      <c r="E32" s="543"/>
      <c r="F32" s="543"/>
      <c r="G32" s="543"/>
      <c r="H32" s="543"/>
      <c r="I32" s="543"/>
      <c r="J32" s="543"/>
    </row>
    <row r="33" spans="1:38" ht="15.6">
      <c r="A33" s="125"/>
      <c r="B33" s="125"/>
      <c r="C33" s="125" t="s">
        <v>695</v>
      </c>
      <c r="D33" s="543"/>
      <c r="E33" s="543"/>
      <c r="F33" s="543"/>
      <c r="G33" s="543"/>
      <c r="H33" s="543"/>
      <c r="I33" s="543"/>
      <c r="J33" s="543"/>
    </row>
    <row r="34" spans="1:38" s="126" customFormat="1" ht="15.6">
      <c r="A34" s="125"/>
      <c r="B34" s="125"/>
      <c r="C34" s="970" t="s">
        <v>696</v>
      </c>
      <c r="D34" s="543"/>
      <c r="E34" s="543"/>
      <c r="F34" s="543"/>
      <c r="G34" s="543"/>
      <c r="H34" s="543"/>
      <c r="I34" s="543"/>
      <c r="J34" s="54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ht="15.6">
      <c r="A35" s="125"/>
      <c r="B35" s="125"/>
      <c r="C35" s="125" t="s">
        <v>697</v>
      </c>
      <c r="D35" s="543"/>
      <c r="E35" s="543"/>
      <c r="F35" s="543"/>
      <c r="G35" s="543"/>
      <c r="H35" s="543"/>
      <c r="I35" s="543"/>
      <c r="J35" s="543"/>
    </row>
    <row r="36" spans="1:38" ht="15.6">
      <c r="A36" s="122"/>
      <c r="B36" s="124" t="s">
        <v>698</v>
      </c>
      <c r="C36" s="124"/>
      <c r="D36" s="542">
        <f>SUM(D19:D35)</f>
        <v>0</v>
      </c>
      <c r="E36" s="542">
        <f t="shared" ref="E36:J36" si="2">SUM(E19:E35)</f>
        <v>0</v>
      </c>
      <c r="F36" s="542">
        <f t="shared" si="2"/>
        <v>0</v>
      </c>
      <c r="G36" s="542">
        <f t="shared" si="2"/>
        <v>0</v>
      </c>
      <c r="H36" s="542">
        <f t="shared" si="2"/>
        <v>0</v>
      </c>
      <c r="I36" s="542">
        <f t="shared" si="2"/>
        <v>0</v>
      </c>
      <c r="J36" s="542">
        <f t="shared" si="2"/>
        <v>0</v>
      </c>
    </row>
    <row r="37" spans="1:38" ht="15.6">
      <c r="A37" s="971" t="s">
        <v>720</v>
      </c>
      <c r="B37" s="124"/>
      <c r="C37" s="124"/>
      <c r="D37" s="542">
        <f>+D36+D18</f>
        <v>0</v>
      </c>
      <c r="E37" s="542">
        <f t="shared" ref="E37:J37" si="3">+E36+E18</f>
        <v>0</v>
      </c>
      <c r="F37" s="542">
        <f t="shared" si="3"/>
        <v>0</v>
      </c>
      <c r="G37" s="542">
        <f t="shared" si="3"/>
        <v>0</v>
      </c>
      <c r="H37" s="542">
        <f t="shared" si="3"/>
        <v>0</v>
      </c>
      <c r="I37" s="542">
        <f t="shared" si="3"/>
        <v>0</v>
      </c>
      <c r="J37" s="542">
        <f t="shared" si="3"/>
        <v>0</v>
      </c>
    </row>
    <row r="38" spans="1:38" ht="15.6">
      <c r="A38" s="122"/>
      <c r="B38" s="122" t="s">
        <v>700</v>
      </c>
      <c r="C38" s="122" t="s">
        <v>701</v>
      </c>
      <c r="D38" s="543"/>
      <c r="E38" s="543"/>
      <c r="F38" s="543"/>
      <c r="G38" s="543"/>
      <c r="H38" s="543"/>
      <c r="I38" s="543"/>
      <c r="J38" s="543"/>
    </row>
    <row r="39" spans="1:38">
      <c r="A39" s="128"/>
      <c r="B39" s="128"/>
      <c r="C39" s="128"/>
      <c r="D39" s="619">
        <f>+D37-'9 Portfolio Summary'!E13</f>
        <v>0</v>
      </c>
      <c r="E39" s="619"/>
      <c r="F39" s="619"/>
      <c r="G39" s="619">
        <f>+G37-'9 Portfolio Summary'!I13</f>
        <v>0</v>
      </c>
      <c r="H39" s="619">
        <f>+H37-'9 Portfolio Summary'!M13</f>
        <v>-2805</v>
      </c>
      <c r="I39" s="619">
        <f>+I37-'9 Portfolio Summary'!Q13</f>
        <v>-3805</v>
      </c>
      <c r="J39" s="619">
        <f>+J37-'9 Portfolio Summary'!U13</f>
        <v>-4005</v>
      </c>
    </row>
    <row r="40" spans="1:38">
      <c r="A40" s="128" t="s">
        <v>271</v>
      </c>
      <c r="B40" s="128" t="s">
        <v>702</v>
      </c>
      <c r="C40" s="128"/>
      <c r="D40" s="128"/>
      <c r="E40" s="128"/>
      <c r="F40" s="128"/>
    </row>
    <row r="41" spans="1:38">
      <c r="A41" s="128"/>
      <c r="B41" s="973" t="s">
        <v>703</v>
      </c>
    </row>
    <row r="42" spans="1:38">
      <c r="B42" s="129" t="s">
        <v>704</v>
      </c>
    </row>
    <row r="43" spans="1:38" ht="15.6">
      <c r="B43" s="130" t="s">
        <v>705</v>
      </c>
    </row>
    <row r="44" spans="1:38">
      <c r="B44" s="926" t="s">
        <v>709</v>
      </c>
    </row>
    <row r="45" spans="1:38">
      <c r="B45" s="926" t="s">
        <v>710</v>
      </c>
    </row>
  </sheetData>
  <pageMargins left="0" right="0" top="0" bottom="0" header="0.3" footer="0.3"/>
  <pageSetup scale="4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0AB7-D499-4A33-BB2A-D43447E9F0B5}">
  <sheetPr codeName="Sheet23" filterMode="1">
    <pageSetUpPr fitToPage="1"/>
  </sheetPr>
  <dimension ref="A1:AH337"/>
  <sheetViews>
    <sheetView zoomScale="75" zoomScaleNormal="75" workbookViewId="0">
      <pane xSplit="1" topLeftCell="B1" activePane="topRight" state="frozen"/>
      <selection pane="topRight" activeCell="I221" sqref="I221"/>
    </sheetView>
  </sheetViews>
  <sheetFormatPr defaultColWidth="7.59765625" defaultRowHeight="18.75" customHeight="1"/>
  <cols>
    <col min="1" max="1" width="42.3984375" style="567" customWidth="1"/>
    <col min="2" max="2" width="30.09765625" style="567" bestFit="1" customWidth="1"/>
    <col min="3" max="3" width="19.09765625" style="568" customWidth="1"/>
    <col min="4" max="4" width="18.5" style="567" customWidth="1"/>
    <col min="5" max="5" width="25.59765625" style="569" customWidth="1"/>
    <col min="6" max="6" width="46.09765625" style="568" customWidth="1"/>
    <col min="7" max="10" width="36.09765625" style="567" customWidth="1"/>
    <col min="11" max="11" width="45.09765625" style="566" customWidth="1"/>
    <col min="12" max="12" width="12.09765625" style="565" customWidth="1"/>
    <col min="13" max="13" width="28.09765625" style="565" bestFit="1" customWidth="1"/>
    <col min="14" max="14" width="12.09765625" style="565" customWidth="1"/>
    <col min="15" max="15" width="11.59765625" style="565" customWidth="1"/>
    <col min="16" max="16" width="38" style="565" customWidth="1"/>
    <col min="17" max="17" width="34" style="565" customWidth="1"/>
    <col min="18" max="18" width="21.09765625" style="565" customWidth="1"/>
    <col min="19" max="23" width="14" style="565" hidden="1" customWidth="1"/>
    <col min="24" max="24" width="25.09765625" style="565" customWidth="1"/>
    <col min="25" max="25" width="12.09765625" style="565" bestFit="1" customWidth="1"/>
    <col min="26" max="27" width="13.5" style="565" customWidth="1"/>
    <col min="28" max="31" width="24.59765625" style="874" customWidth="1"/>
    <col min="32" max="32" width="46.09765625" style="565" bestFit="1" customWidth="1"/>
    <col min="33" max="33" width="64.09765625" style="565" customWidth="1"/>
    <col min="34" max="34" width="23.59765625" style="565" customWidth="1"/>
    <col min="35" max="16384" width="7.59765625" style="565"/>
  </cols>
  <sheetData>
    <row r="1" spans="1:34" ht="18.75" customHeight="1">
      <c r="A1" s="29" t="s">
        <v>96</v>
      </c>
      <c r="B1" s="476" t="str">
        <f>PA_NAME</f>
        <v>San Diego Gas &amp; Electric Co</v>
      </c>
    </row>
    <row r="2" spans="1:34" ht="18.75" customHeight="1">
      <c r="A2" s="29" t="s">
        <v>97</v>
      </c>
      <c r="B2" s="872" t="s">
        <v>276</v>
      </c>
    </row>
    <row r="3" spans="1:34" ht="18.75" customHeight="1">
      <c r="A3" s="121" t="s">
        <v>721</v>
      </c>
      <c r="B3" s="119"/>
    </row>
    <row r="4" spans="1:34" ht="18.75" customHeight="1">
      <c r="A4" s="615"/>
    </row>
    <row r="5" spans="1:34" ht="9.6" customHeight="1">
      <c r="A5" s="614" t="s">
        <v>722</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875"/>
      <c r="AC5" s="875"/>
      <c r="AD5" s="875"/>
      <c r="AE5" s="875"/>
      <c r="AF5" s="613"/>
      <c r="AG5" s="613"/>
      <c r="AH5" s="612"/>
    </row>
    <row r="6" spans="1:34" ht="51" customHeight="1">
      <c r="A6" s="879" t="s">
        <v>723</v>
      </c>
      <c r="B6" s="879" t="s">
        <v>724</v>
      </c>
      <c r="C6" s="879" t="s">
        <v>725</v>
      </c>
      <c r="D6" s="879" t="s">
        <v>726</v>
      </c>
      <c r="E6" s="879" t="s">
        <v>727</v>
      </c>
      <c r="F6" s="879" t="s">
        <v>728</v>
      </c>
      <c r="G6" s="879" t="s">
        <v>729</v>
      </c>
      <c r="H6" s="879" t="s">
        <v>730</v>
      </c>
      <c r="I6" s="879" t="s">
        <v>731</v>
      </c>
      <c r="J6" s="879" t="s">
        <v>732</v>
      </c>
      <c r="K6" s="879" t="s">
        <v>456</v>
      </c>
      <c r="L6" s="879" t="s">
        <v>733</v>
      </c>
      <c r="M6" s="877" t="s">
        <v>734</v>
      </c>
      <c r="N6" s="878" t="s">
        <v>735</v>
      </c>
      <c r="O6" s="878" t="s">
        <v>736</v>
      </c>
      <c r="P6" s="878" t="s">
        <v>737</v>
      </c>
      <c r="Q6" s="878" t="s">
        <v>738</v>
      </c>
      <c r="R6" s="878" t="s">
        <v>739</v>
      </c>
      <c r="S6" s="1197" t="s">
        <v>740</v>
      </c>
      <c r="T6" s="1198"/>
      <c r="U6" s="1199"/>
      <c r="V6" s="878" t="s">
        <v>741</v>
      </c>
      <c r="W6" s="878" t="s">
        <v>742</v>
      </c>
      <c r="X6" s="880" t="s">
        <v>743</v>
      </c>
      <c r="Y6" s="878" t="s">
        <v>744</v>
      </c>
      <c r="Z6" s="878" t="s">
        <v>745</v>
      </c>
      <c r="AA6" s="880" t="s">
        <v>746</v>
      </c>
      <c r="AB6" s="910" t="s">
        <v>747</v>
      </c>
      <c r="AC6" s="910" t="s">
        <v>748</v>
      </c>
      <c r="AD6" s="910" t="s">
        <v>749</v>
      </c>
      <c r="AE6" s="910" t="s">
        <v>750</v>
      </c>
      <c r="AF6" s="879" t="s">
        <v>751</v>
      </c>
      <c r="AG6" s="879" t="s">
        <v>752</v>
      </c>
      <c r="AH6" s="879" t="s">
        <v>753</v>
      </c>
    </row>
    <row r="7" spans="1:34" ht="18.75" hidden="1" customHeight="1">
      <c r="A7" s="574">
        <v>0</v>
      </c>
      <c r="B7" s="574" t="s">
        <v>754</v>
      </c>
      <c r="C7" s="574" t="s">
        <v>755</v>
      </c>
      <c r="D7" s="574" t="s">
        <v>756</v>
      </c>
      <c r="E7" s="574" t="s">
        <v>757</v>
      </c>
      <c r="F7" s="582" t="s">
        <v>758</v>
      </c>
      <c r="G7" s="582" t="s">
        <v>759</v>
      </c>
      <c r="H7" s="582" t="s">
        <v>732</v>
      </c>
      <c r="I7" s="581" t="s">
        <v>760</v>
      </c>
      <c r="J7" s="581" t="s">
        <v>761</v>
      </c>
      <c r="K7" s="580" t="s">
        <v>762</v>
      </c>
      <c r="L7" s="574">
        <v>2016</v>
      </c>
      <c r="M7" s="579">
        <v>239527.02912665569</v>
      </c>
      <c r="N7" s="578" t="s">
        <v>763</v>
      </c>
      <c r="O7" s="578" t="s">
        <v>763</v>
      </c>
      <c r="P7" s="577">
        <v>319930.91134699981</v>
      </c>
      <c r="Q7" s="577">
        <v>314738.79214771045</v>
      </c>
      <c r="R7" s="577">
        <v>188828.06770849638</v>
      </c>
      <c r="S7" s="577">
        <v>76996.295619272336</v>
      </c>
      <c r="T7" s="577">
        <v>76996.295619272336</v>
      </c>
      <c r="U7" s="577">
        <v>76996.295619272336</v>
      </c>
      <c r="V7" s="577">
        <v>230988.88685781701</v>
      </c>
      <c r="W7" s="577">
        <v>161692.2208004719</v>
      </c>
      <c r="X7" s="577">
        <v>430859.54135822126</v>
      </c>
      <c r="Y7" s="576" t="s">
        <v>764</v>
      </c>
      <c r="Z7" s="576" t="s">
        <v>764</v>
      </c>
      <c r="AA7" s="576">
        <v>714007.16970959923</v>
      </c>
      <c r="AB7" s="576">
        <v>510104.96450482804</v>
      </c>
      <c r="AC7" s="576"/>
      <c r="AD7" s="576"/>
      <c r="AE7" s="576"/>
      <c r="AF7" s="575" t="s">
        <v>765</v>
      </c>
      <c r="AG7" s="575" t="s">
        <v>766</v>
      </c>
      <c r="AH7" s="575"/>
    </row>
    <row r="8" spans="1:34" ht="18.75" hidden="1" customHeight="1">
      <c r="A8" s="574">
        <v>1</v>
      </c>
      <c r="B8" s="574" t="s">
        <v>754</v>
      </c>
      <c r="C8" s="574" t="s">
        <v>767</v>
      </c>
      <c r="D8" s="574" t="s">
        <v>756</v>
      </c>
      <c r="E8" s="574" t="s">
        <v>768</v>
      </c>
      <c r="F8" s="582" t="s">
        <v>769</v>
      </c>
      <c r="G8" s="582" t="s">
        <v>770</v>
      </c>
      <c r="H8" s="582" t="s">
        <v>732</v>
      </c>
      <c r="I8" s="581" t="s">
        <v>771</v>
      </c>
      <c r="J8" s="581" t="s">
        <v>769</v>
      </c>
      <c r="K8" s="580" t="s">
        <v>762</v>
      </c>
      <c r="L8" s="574">
        <v>2016</v>
      </c>
      <c r="M8" s="579">
        <v>98609.066312581621</v>
      </c>
      <c r="N8" s="578" t="s">
        <v>763</v>
      </c>
      <c r="O8" s="578" t="s">
        <v>763</v>
      </c>
      <c r="P8" s="577">
        <v>87297.336761534578</v>
      </c>
      <c r="Q8" s="577">
        <v>132022.27971599301</v>
      </c>
      <c r="R8" s="577">
        <v>55212.734798799051</v>
      </c>
      <c r="S8" s="577">
        <v>49464.29529427176</v>
      </c>
      <c r="T8" s="577">
        <v>49464.29529427176</v>
      </c>
      <c r="U8" s="577">
        <v>49464.29529427176</v>
      </c>
      <c r="V8" s="577">
        <v>148392.88588281529</v>
      </c>
      <c r="W8" s="577">
        <v>105860.74954419865</v>
      </c>
      <c r="X8" s="577">
        <v>96882.204262534593</v>
      </c>
      <c r="Y8" s="576" t="s">
        <v>764</v>
      </c>
      <c r="Z8" s="576" t="s">
        <v>764</v>
      </c>
      <c r="AA8" s="576">
        <v>7149788320.6008415</v>
      </c>
      <c r="AB8" s="576">
        <v>5182802155.559824</v>
      </c>
      <c r="AC8" s="576"/>
      <c r="AD8" s="576"/>
      <c r="AE8" s="576"/>
      <c r="AF8" s="575" t="s">
        <v>772</v>
      </c>
      <c r="AG8" s="575" t="s">
        <v>773</v>
      </c>
      <c r="AH8" s="575"/>
    </row>
    <row r="9" spans="1:34" ht="18.75" hidden="1" customHeight="1">
      <c r="A9" s="574">
        <v>2</v>
      </c>
      <c r="B9" s="574" t="s">
        <v>754</v>
      </c>
      <c r="C9" s="574" t="s">
        <v>767</v>
      </c>
      <c r="D9" s="574" t="s">
        <v>756</v>
      </c>
      <c r="E9" s="574" t="s">
        <v>768</v>
      </c>
      <c r="F9" s="582" t="s">
        <v>774</v>
      </c>
      <c r="G9" s="582" t="s">
        <v>770</v>
      </c>
      <c r="H9" s="582" t="s">
        <v>732</v>
      </c>
      <c r="I9" s="581" t="s">
        <v>771</v>
      </c>
      <c r="J9" s="581" t="s">
        <v>774</v>
      </c>
      <c r="K9" s="580" t="s">
        <v>762</v>
      </c>
      <c r="L9" s="574">
        <v>2016</v>
      </c>
      <c r="M9" s="579">
        <v>89176.917538019159</v>
      </c>
      <c r="N9" s="578" t="s">
        <v>763</v>
      </c>
      <c r="O9" s="578" t="s">
        <v>763</v>
      </c>
      <c r="P9" s="577">
        <v>80492.313475682531</v>
      </c>
      <c r="Q9" s="577">
        <v>129587.916603294</v>
      </c>
      <c r="R9" s="577">
        <v>53057.774834896096</v>
      </c>
      <c r="S9" s="577">
        <v>43794.82749985523</v>
      </c>
      <c r="T9" s="577">
        <v>43794.82749985523</v>
      </c>
      <c r="U9" s="577">
        <v>43794.82749985523</v>
      </c>
      <c r="V9" s="577">
        <v>131384.4824995657</v>
      </c>
      <c r="W9" s="577">
        <v>93864.431094136569</v>
      </c>
      <c r="X9" s="577">
        <v>95334.242858835059</v>
      </c>
      <c r="Y9" s="576" t="s">
        <v>764</v>
      </c>
      <c r="Z9" s="576" t="s">
        <v>764</v>
      </c>
      <c r="AA9" s="576">
        <v>5861204887.9620686</v>
      </c>
      <c r="AB9" s="576">
        <v>4260574529.4137979</v>
      </c>
      <c r="AC9" s="576"/>
      <c r="AD9" s="576"/>
      <c r="AE9" s="576"/>
      <c r="AF9" s="575" t="s">
        <v>772</v>
      </c>
      <c r="AG9" s="575" t="s">
        <v>773</v>
      </c>
      <c r="AH9" s="575"/>
    </row>
    <row r="10" spans="1:34" ht="18.75" hidden="1" customHeight="1">
      <c r="A10" s="574">
        <v>3</v>
      </c>
      <c r="B10" s="574" t="s">
        <v>754</v>
      </c>
      <c r="C10" s="574" t="s">
        <v>767</v>
      </c>
      <c r="D10" s="574" t="s">
        <v>756</v>
      </c>
      <c r="E10" s="574" t="s">
        <v>768</v>
      </c>
      <c r="F10" s="582" t="s">
        <v>775</v>
      </c>
      <c r="G10" s="582" t="s">
        <v>770</v>
      </c>
      <c r="H10" s="582" t="s">
        <v>732</v>
      </c>
      <c r="I10" s="581" t="s">
        <v>771</v>
      </c>
      <c r="J10" s="581" t="s">
        <v>775</v>
      </c>
      <c r="K10" s="580" t="s">
        <v>762</v>
      </c>
      <c r="L10" s="574">
        <v>2016</v>
      </c>
      <c r="M10" s="579">
        <v>372063992.70350373</v>
      </c>
      <c r="N10" s="578" t="s">
        <v>763</v>
      </c>
      <c r="O10" s="578" t="s">
        <v>763</v>
      </c>
      <c r="P10" s="577">
        <v>481703716.36790425</v>
      </c>
      <c r="Q10" s="577">
        <v>460021010.46108401</v>
      </c>
      <c r="R10" s="577">
        <v>251434561.78932336</v>
      </c>
      <c r="S10" s="577">
        <v>229181761.51960665</v>
      </c>
      <c r="T10" s="577">
        <v>229181761.51960665</v>
      </c>
      <c r="U10" s="577">
        <v>229181761.51960665</v>
      </c>
      <c r="V10" s="577">
        <v>687545284.55882001</v>
      </c>
      <c r="W10" s="577">
        <v>498393941.62049663</v>
      </c>
      <c r="X10" s="577">
        <v>582129640.340325</v>
      </c>
      <c r="Y10" s="576" t="s">
        <v>764</v>
      </c>
      <c r="Z10" s="576" t="s">
        <v>764</v>
      </c>
      <c r="AA10" s="576">
        <v>83629802.690514922</v>
      </c>
      <c r="AB10" s="576">
        <v>60168484.751944117</v>
      </c>
      <c r="AC10" s="576"/>
      <c r="AD10" s="576"/>
      <c r="AE10" s="576"/>
      <c r="AF10" s="575" t="s">
        <v>772</v>
      </c>
      <c r="AG10" s="575" t="s">
        <v>773</v>
      </c>
      <c r="AH10" s="575"/>
    </row>
    <row r="11" spans="1:34" ht="18.75" hidden="1" customHeight="1">
      <c r="A11" s="574">
        <v>4</v>
      </c>
      <c r="B11" s="574" t="s">
        <v>754</v>
      </c>
      <c r="C11" s="574" t="s">
        <v>767</v>
      </c>
      <c r="D11" s="574" t="s">
        <v>756</v>
      </c>
      <c r="E11" s="574" t="s">
        <v>768</v>
      </c>
      <c r="F11" s="582" t="s">
        <v>776</v>
      </c>
      <c r="G11" s="582" t="s">
        <v>770</v>
      </c>
      <c r="H11" s="582" t="s">
        <v>732</v>
      </c>
      <c r="I11" s="581" t="s">
        <v>771</v>
      </c>
      <c r="J11" s="581" t="s">
        <v>776</v>
      </c>
      <c r="K11" s="580" t="s">
        <v>762</v>
      </c>
      <c r="L11" s="574">
        <v>2016</v>
      </c>
      <c r="M11" s="579">
        <v>316429661.90514046</v>
      </c>
      <c r="N11" s="578" t="s">
        <v>763</v>
      </c>
      <c r="O11" s="578" t="s">
        <v>763</v>
      </c>
      <c r="P11" s="577">
        <v>440258087.60130304</v>
      </c>
      <c r="Q11" s="577">
        <v>436447653.89927298</v>
      </c>
      <c r="R11" s="577">
        <v>242605043.53007609</v>
      </c>
      <c r="S11" s="577">
        <v>201672144.38514781</v>
      </c>
      <c r="T11" s="577">
        <v>201672144.38514781</v>
      </c>
      <c r="U11" s="577">
        <v>201672144.38514781</v>
      </c>
      <c r="V11" s="577">
        <v>605016433.15544343</v>
      </c>
      <c r="W11" s="577">
        <v>439793123.47075039</v>
      </c>
      <c r="X11" s="577">
        <v>572760268.00721192</v>
      </c>
      <c r="Y11" s="576" t="s">
        <v>764</v>
      </c>
      <c r="Z11" s="576" t="s">
        <v>764</v>
      </c>
      <c r="AA11" s="576">
        <v>64029739.387671977</v>
      </c>
      <c r="AB11" s="576">
        <v>45697478.885578498</v>
      </c>
      <c r="AC11" s="576"/>
      <c r="AD11" s="576"/>
      <c r="AE11" s="576"/>
      <c r="AF11" s="575" t="s">
        <v>772</v>
      </c>
      <c r="AG11" s="575" t="s">
        <v>773</v>
      </c>
      <c r="AH11" s="575"/>
    </row>
    <row r="12" spans="1:34" ht="18.75" hidden="1" customHeight="1">
      <c r="A12" s="574">
        <v>5</v>
      </c>
      <c r="B12" s="574" t="s">
        <v>754</v>
      </c>
      <c r="C12" s="574" t="s">
        <v>767</v>
      </c>
      <c r="D12" s="574" t="s">
        <v>756</v>
      </c>
      <c r="E12" s="574" t="s">
        <v>768</v>
      </c>
      <c r="F12" s="582" t="s">
        <v>777</v>
      </c>
      <c r="G12" s="582" t="s">
        <v>770</v>
      </c>
      <c r="H12" s="582" t="s">
        <v>732</v>
      </c>
      <c r="I12" s="581" t="s">
        <v>771</v>
      </c>
      <c r="J12" s="581" t="s">
        <v>777</v>
      </c>
      <c r="K12" s="580" t="s">
        <v>762</v>
      </c>
      <c r="L12" s="574">
        <v>2016</v>
      </c>
      <c r="M12" s="579">
        <v>3668704.3719318081</v>
      </c>
      <c r="N12" s="578" t="s">
        <v>763</v>
      </c>
      <c r="O12" s="578" t="s">
        <v>763</v>
      </c>
      <c r="P12" s="577">
        <v>2102400.4276243942</v>
      </c>
      <c r="Q12" s="577">
        <v>1471491.05953998</v>
      </c>
      <c r="R12" s="577">
        <v>3446225.9504607292</v>
      </c>
      <c r="S12" s="577">
        <v>3668761.1908914447</v>
      </c>
      <c r="T12" s="577">
        <v>3668761.1908914447</v>
      </c>
      <c r="U12" s="577">
        <v>3668761.1908914447</v>
      </c>
      <c r="V12" s="577">
        <v>11006283.572674334</v>
      </c>
      <c r="W12" s="577">
        <v>7918605.3776632585</v>
      </c>
      <c r="X12" s="577">
        <v>5012591.3578928038</v>
      </c>
      <c r="Y12" s="576" t="s">
        <v>764</v>
      </c>
      <c r="Z12" s="576" t="s">
        <v>764</v>
      </c>
      <c r="AA12" s="576">
        <v>2232.4287864108819</v>
      </c>
      <c r="AB12" s="576">
        <v>1556.2437580690003</v>
      </c>
      <c r="AC12" s="576"/>
      <c r="AD12" s="576"/>
      <c r="AE12" s="576"/>
      <c r="AF12" s="575" t="s">
        <v>772</v>
      </c>
      <c r="AG12" s="575" t="s">
        <v>773</v>
      </c>
      <c r="AH12" s="575"/>
    </row>
    <row r="13" spans="1:34" ht="18.75" hidden="1" customHeight="1">
      <c r="A13" s="574">
        <v>6</v>
      </c>
      <c r="B13" s="574" t="s">
        <v>754</v>
      </c>
      <c r="C13" s="574" t="s">
        <v>767</v>
      </c>
      <c r="D13" s="574" t="s">
        <v>756</v>
      </c>
      <c r="E13" s="574" t="s">
        <v>768</v>
      </c>
      <c r="F13" s="582" t="s">
        <v>778</v>
      </c>
      <c r="G13" s="582" t="s">
        <v>770</v>
      </c>
      <c r="H13" s="582" t="s">
        <v>732</v>
      </c>
      <c r="I13" s="581" t="s">
        <v>771</v>
      </c>
      <c r="J13" s="581" t="s">
        <v>778</v>
      </c>
      <c r="K13" s="580" t="s">
        <v>762</v>
      </c>
      <c r="L13" s="574">
        <v>2016</v>
      </c>
      <c r="M13" s="579">
        <v>2983256.2565512066</v>
      </c>
      <c r="N13" s="578" t="s">
        <v>763</v>
      </c>
      <c r="O13" s="578" t="s">
        <v>763</v>
      </c>
      <c r="P13" s="577">
        <v>1635555.3609204872</v>
      </c>
      <c r="Q13" s="577">
        <v>1164207.7058348099</v>
      </c>
      <c r="R13" s="577">
        <v>3265339.9873080361</v>
      </c>
      <c r="S13" s="577">
        <v>3365102.6877251784</v>
      </c>
      <c r="T13" s="577">
        <v>3365102.6877251784</v>
      </c>
      <c r="U13" s="577">
        <v>3365102.6877251784</v>
      </c>
      <c r="V13" s="577">
        <v>10095308.063175535</v>
      </c>
      <c r="W13" s="577">
        <v>7204935.2608984215</v>
      </c>
      <c r="X13" s="577">
        <v>4890194.6937966952</v>
      </c>
      <c r="Y13" s="576" t="s">
        <v>764</v>
      </c>
      <c r="Z13" s="576" t="s">
        <v>764</v>
      </c>
      <c r="AA13" s="576">
        <v>1550.6196463249391</v>
      </c>
      <c r="AB13" s="576">
        <v>1083.5063643238261</v>
      </c>
      <c r="AC13" s="576"/>
      <c r="AD13" s="576"/>
      <c r="AE13" s="576"/>
      <c r="AF13" s="575" t="s">
        <v>772</v>
      </c>
      <c r="AG13" s="575" t="s">
        <v>773</v>
      </c>
      <c r="AH13" s="575"/>
    </row>
    <row r="14" spans="1:34" ht="18.75" hidden="1" customHeight="1">
      <c r="A14" s="574">
        <v>7</v>
      </c>
      <c r="B14" s="574" t="s">
        <v>754</v>
      </c>
      <c r="C14" s="574" t="s">
        <v>767</v>
      </c>
      <c r="D14" s="574" t="s">
        <v>756</v>
      </c>
      <c r="E14" s="574" t="s">
        <v>768</v>
      </c>
      <c r="F14" s="582" t="s">
        <v>779</v>
      </c>
      <c r="G14" s="582" t="s">
        <v>770</v>
      </c>
      <c r="H14" s="582" t="s">
        <v>732</v>
      </c>
      <c r="I14" s="581" t="s">
        <v>780</v>
      </c>
      <c r="J14" s="581" t="s">
        <v>779</v>
      </c>
      <c r="K14" s="580" t="s">
        <v>762</v>
      </c>
      <c r="L14" s="574">
        <v>2016</v>
      </c>
      <c r="M14" s="579">
        <v>862575.51838928915</v>
      </c>
      <c r="N14" s="578" t="s">
        <v>763</v>
      </c>
      <c r="O14" s="578" t="s">
        <v>763</v>
      </c>
      <c r="P14" s="577">
        <v>918866.07778339786</v>
      </c>
      <c r="Q14" s="577">
        <v>1093888.81717404</v>
      </c>
      <c r="R14" s="577">
        <v>609080.21073442069</v>
      </c>
      <c r="S14" s="577">
        <v>328863.72984065284</v>
      </c>
      <c r="T14" s="577">
        <v>328863.72984065284</v>
      </c>
      <c r="U14" s="577">
        <v>328863.72984065284</v>
      </c>
      <c r="V14" s="577">
        <v>986591.18952195859</v>
      </c>
      <c r="W14" s="577">
        <v>703815.96931118087</v>
      </c>
      <c r="X14" s="577">
        <v>1285037.666994367</v>
      </c>
      <c r="Y14" s="576" t="s">
        <v>764</v>
      </c>
      <c r="Z14" s="576" t="s">
        <v>764</v>
      </c>
      <c r="AA14" s="576">
        <v>10978834.518172337</v>
      </c>
      <c r="AB14" s="576">
        <v>7563152.9180087289</v>
      </c>
      <c r="AC14" s="576"/>
      <c r="AD14" s="576"/>
      <c r="AE14" s="576"/>
      <c r="AF14" s="575" t="s">
        <v>781</v>
      </c>
      <c r="AG14" s="575" t="s">
        <v>773</v>
      </c>
      <c r="AH14" s="575"/>
    </row>
    <row r="15" spans="1:34" ht="18.75" hidden="1" customHeight="1">
      <c r="A15" s="574">
        <v>8</v>
      </c>
      <c r="B15" s="574" t="s">
        <v>754</v>
      </c>
      <c r="C15" s="574" t="s">
        <v>767</v>
      </c>
      <c r="D15" s="574" t="s">
        <v>756</v>
      </c>
      <c r="E15" s="574" t="s">
        <v>768</v>
      </c>
      <c r="F15" s="582" t="s">
        <v>782</v>
      </c>
      <c r="G15" s="582" t="s">
        <v>770</v>
      </c>
      <c r="H15" s="582" t="s">
        <v>732</v>
      </c>
      <c r="I15" s="581" t="s">
        <v>771</v>
      </c>
      <c r="J15" s="581" t="s">
        <v>782</v>
      </c>
      <c r="K15" s="580" t="s">
        <v>762</v>
      </c>
      <c r="L15" s="574">
        <v>2016</v>
      </c>
      <c r="M15" s="579">
        <v>736773.64597397426</v>
      </c>
      <c r="N15" s="578" t="s">
        <v>763</v>
      </c>
      <c r="O15" s="578" t="s">
        <v>763</v>
      </c>
      <c r="P15" s="577">
        <v>848279.64243081352</v>
      </c>
      <c r="Q15" s="577">
        <v>1054949.8861460399</v>
      </c>
      <c r="R15" s="577">
        <v>593121.48082744842</v>
      </c>
      <c r="S15" s="577">
        <v>238002.38990319974</v>
      </c>
      <c r="T15" s="577">
        <v>238002.38990319974</v>
      </c>
      <c r="U15" s="577">
        <v>238002.38990319974</v>
      </c>
      <c r="V15" s="577">
        <v>714007.16970959923</v>
      </c>
      <c r="W15" s="577">
        <v>510104.96450482804</v>
      </c>
      <c r="X15" s="577">
        <v>1269912.0767742959</v>
      </c>
      <c r="Y15" s="576" t="s">
        <v>764</v>
      </c>
      <c r="Z15" s="576" t="s">
        <v>764</v>
      </c>
      <c r="AA15" s="576">
        <v>7794019.1467232555</v>
      </c>
      <c r="AB15" s="576">
        <v>5372493.2799163843</v>
      </c>
      <c r="AC15" s="576"/>
      <c r="AD15" s="576"/>
      <c r="AE15" s="576"/>
      <c r="AF15" s="575" t="s">
        <v>781</v>
      </c>
      <c r="AG15" s="575" t="s">
        <v>773</v>
      </c>
      <c r="AH15" s="575"/>
    </row>
    <row r="16" spans="1:34" ht="18.75" hidden="1" customHeight="1">
      <c r="A16" s="574">
        <v>9</v>
      </c>
      <c r="B16" s="574" t="s">
        <v>754</v>
      </c>
      <c r="C16" s="574" t="s">
        <v>767</v>
      </c>
      <c r="D16" s="574" t="s">
        <v>756</v>
      </c>
      <c r="E16" s="574" t="s">
        <v>768</v>
      </c>
      <c r="F16" s="582" t="s">
        <v>783</v>
      </c>
      <c r="G16" s="582" t="s">
        <v>770</v>
      </c>
      <c r="H16" s="582" t="s">
        <v>732</v>
      </c>
      <c r="I16" s="581" t="s">
        <v>771</v>
      </c>
      <c r="J16" s="581" t="s">
        <v>783</v>
      </c>
      <c r="K16" s="580" t="s">
        <v>762</v>
      </c>
      <c r="L16" s="574">
        <v>2016</v>
      </c>
      <c r="M16" s="579">
        <v>4071541355.6978703</v>
      </c>
      <c r="N16" s="578" t="s">
        <v>763</v>
      </c>
      <c r="O16" s="578" t="s">
        <v>763</v>
      </c>
      <c r="P16" s="577">
        <v>5453328495.2566442</v>
      </c>
      <c r="Q16" s="577">
        <v>5629792057.8726797</v>
      </c>
      <c r="R16" s="577">
        <v>2641285318.7758112</v>
      </c>
      <c r="S16" s="577">
        <v>2383262773.5336137</v>
      </c>
      <c r="T16" s="577">
        <v>2383262773.5336137</v>
      </c>
      <c r="U16" s="577">
        <v>2383262773.5336137</v>
      </c>
      <c r="V16" s="577">
        <v>7149788320.6008415</v>
      </c>
      <c r="W16" s="577">
        <v>5182802155.559824</v>
      </c>
      <c r="X16" s="577">
        <v>7753377253.7211695</v>
      </c>
      <c r="Y16" s="576" t="s">
        <v>764</v>
      </c>
      <c r="Z16" s="576" t="s">
        <v>764</v>
      </c>
      <c r="AA16" s="576">
        <v>112277.94021704188</v>
      </c>
      <c r="AB16" s="576">
        <v>80921.188666839051</v>
      </c>
      <c r="AC16" s="576"/>
      <c r="AD16" s="576"/>
      <c r="AE16" s="576"/>
      <c r="AF16" s="575" t="s">
        <v>781</v>
      </c>
      <c r="AG16" s="575" t="s">
        <v>773</v>
      </c>
      <c r="AH16" s="575"/>
    </row>
    <row r="17" spans="1:34" ht="18.75" hidden="1" customHeight="1">
      <c r="A17" s="574">
        <v>10</v>
      </c>
      <c r="B17" s="574" t="s">
        <v>754</v>
      </c>
      <c r="C17" s="574" t="s">
        <v>767</v>
      </c>
      <c r="D17" s="574" t="s">
        <v>756</v>
      </c>
      <c r="E17" s="574" t="s">
        <v>768</v>
      </c>
      <c r="F17" s="582" t="s">
        <v>784</v>
      </c>
      <c r="G17" s="582" t="s">
        <v>770</v>
      </c>
      <c r="H17" s="582" t="s">
        <v>732</v>
      </c>
      <c r="I17" s="581" t="s">
        <v>771</v>
      </c>
      <c r="J17" s="581" t="s">
        <v>784</v>
      </c>
      <c r="K17" s="580" t="s">
        <v>762</v>
      </c>
      <c r="L17" s="574">
        <v>2016</v>
      </c>
      <c r="M17" s="579">
        <v>3399176958.1089969</v>
      </c>
      <c r="N17" s="578" t="s">
        <v>763</v>
      </c>
      <c r="O17" s="578" t="s">
        <v>763</v>
      </c>
      <c r="P17" s="577">
        <v>4992750889.2698755</v>
      </c>
      <c r="Q17" s="577">
        <v>5376922452.5547895</v>
      </c>
      <c r="R17" s="577">
        <v>2561567227.2157989</v>
      </c>
      <c r="S17" s="577">
        <v>1953734962.6540229</v>
      </c>
      <c r="T17" s="577">
        <v>1953734962.6540229</v>
      </c>
      <c r="U17" s="577">
        <v>1953734962.6540229</v>
      </c>
      <c r="V17" s="577">
        <v>5861204887.9620686</v>
      </c>
      <c r="W17" s="577">
        <v>4260574529.4137979</v>
      </c>
      <c r="X17" s="577">
        <v>7656685480.0510092</v>
      </c>
      <c r="Y17" s="576" t="s">
        <v>764</v>
      </c>
      <c r="Z17" s="576" t="s">
        <v>764</v>
      </c>
      <c r="AA17" s="576">
        <v>88952.583472452156</v>
      </c>
      <c r="AB17" s="576">
        <v>62891.527030267047</v>
      </c>
      <c r="AC17" s="576"/>
      <c r="AD17" s="576"/>
      <c r="AE17" s="576"/>
      <c r="AF17" s="575" t="s">
        <v>781</v>
      </c>
      <c r="AG17" s="575" t="s">
        <v>773</v>
      </c>
      <c r="AH17" s="575"/>
    </row>
    <row r="18" spans="1:34" ht="18.75" hidden="1" customHeight="1">
      <c r="A18" s="574">
        <v>11</v>
      </c>
      <c r="B18" s="574" t="s">
        <v>754</v>
      </c>
      <c r="C18" s="574" t="s">
        <v>767</v>
      </c>
      <c r="D18" s="574" t="s">
        <v>756</v>
      </c>
      <c r="E18" s="574" t="s">
        <v>768</v>
      </c>
      <c r="F18" s="582" t="s">
        <v>785</v>
      </c>
      <c r="G18" s="582" t="s">
        <v>770</v>
      </c>
      <c r="H18" s="582" t="s">
        <v>732</v>
      </c>
      <c r="I18" s="581" t="s">
        <v>771</v>
      </c>
      <c r="J18" s="581" t="s">
        <v>785</v>
      </c>
      <c r="K18" s="580" t="s">
        <v>762</v>
      </c>
      <c r="L18" s="574">
        <v>2016</v>
      </c>
      <c r="M18" s="579">
        <v>38143321.689990081</v>
      </c>
      <c r="N18" s="578" t="s">
        <v>763</v>
      </c>
      <c r="O18" s="578" t="s">
        <v>763</v>
      </c>
      <c r="P18" s="577">
        <v>12096191.348439906</v>
      </c>
      <c r="Q18" s="577">
        <v>4011449.3759458102</v>
      </c>
      <c r="R18" s="577">
        <v>33617961.590264052</v>
      </c>
      <c r="S18" s="577">
        <v>27876600.896838307</v>
      </c>
      <c r="T18" s="577">
        <v>27876600.896838307</v>
      </c>
      <c r="U18" s="577">
        <v>27876600.896838307</v>
      </c>
      <c r="V18" s="577">
        <v>83629802.690514922</v>
      </c>
      <c r="W18" s="577">
        <v>60168484.751944117</v>
      </c>
      <c r="X18" s="577">
        <v>54439559.990600072</v>
      </c>
      <c r="Y18" s="576" t="s">
        <v>764</v>
      </c>
      <c r="Z18" s="576" t="s">
        <v>764</v>
      </c>
      <c r="AA18" s="576">
        <v>24023.768480969236</v>
      </c>
      <c r="AB18" s="576">
        <v>16747.158955923827</v>
      </c>
      <c r="AC18" s="576"/>
      <c r="AD18" s="576"/>
      <c r="AE18" s="576"/>
      <c r="AF18" s="575" t="s">
        <v>781</v>
      </c>
      <c r="AG18" s="575" t="s">
        <v>773</v>
      </c>
      <c r="AH18" s="575"/>
    </row>
    <row r="19" spans="1:34" ht="18.75" hidden="1" customHeight="1">
      <c r="A19" s="574">
        <v>12</v>
      </c>
      <c r="B19" s="574" t="s">
        <v>754</v>
      </c>
      <c r="C19" s="574" t="s">
        <v>767</v>
      </c>
      <c r="D19" s="574" t="s">
        <v>756</v>
      </c>
      <c r="E19" s="574" t="s">
        <v>768</v>
      </c>
      <c r="F19" s="582" t="s">
        <v>786</v>
      </c>
      <c r="G19" s="582" t="s">
        <v>770</v>
      </c>
      <c r="H19" s="582" t="s">
        <v>732</v>
      </c>
      <c r="I19" s="581" t="s">
        <v>771</v>
      </c>
      <c r="J19" s="581" t="s">
        <v>786</v>
      </c>
      <c r="K19" s="580" t="s">
        <v>762</v>
      </c>
      <c r="L19" s="574">
        <v>2016</v>
      </c>
      <c r="M19" s="579">
        <v>31043917.99073258</v>
      </c>
      <c r="N19" s="578" t="s">
        <v>763</v>
      </c>
      <c r="O19" s="578" t="s">
        <v>763</v>
      </c>
      <c r="P19" s="577">
        <v>7509075.2939949445</v>
      </c>
      <c r="Q19" s="577">
        <v>34955.128006145897</v>
      </c>
      <c r="R19" s="577">
        <v>30776343.717361189</v>
      </c>
      <c r="S19" s="577">
        <v>21343246.462557327</v>
      </c>
      <c r="T19" s="577">
        <v>21343246.462557327</v>
      </c>
      <c r="U19" s="577">
        <v>21343246.462557327</v>
      </c>
      <c r="V19" s="577">
        <v>64029739.387671977</v>
      </c>
      <c r="W19" s="577">
        <v>45697478.885578498</v>
      </c>
      <c r="X19" s="577">
        <v>52760707.285274453</v>
      </c>
      <c r="Y19" s="576" t="s">
        <v>764</v>
      </c>
      <c r="Z19" s="576" t="s">
        <v>764</v>
      </c>
      <c r="AA19" s="576">
        <v>16523.953969842019</v>
      </c>
      <c r="AB19" s="576">
        <v>11546.228846352407</v>
      </c>
      <c r="AC19" s="576"/>
      <c r="AD19" s="576"/>
      <c r="AE19" s="576"/>
      <c r="AF19" s="575" t="s">
        <v>781</v>
      </c>
      <c r="AG19" s="575" t="s">
        <v>773</v>
      </c>
      <c r="AH19" s="575"/>
    </row>
    <row r="20" spans="1:34" ht="18.75" hidden="1" customHeight="1">
      <c r="A20" s="574">
        <v>13</v>
      </c>
      <c r="B20" s="574" t="s">
        <v>754</v>
      </c>
      <c r="C20" s="574" t="s">
        <v>767</v>
      </c>
      <c r="D20" s="574" t="s">
        <v>787</v>
      </c>
      <c r="E20" s="574" t="s">
        <v>788</v>
      </c>
      <c r="F20" s="582" t="s">
        <v>769</v>
      </c>
      <c r="G20" s="582" t="s">
        <v>789</v>
      </c>
      <c r="H20" s="582" t="s">
        <v>732</v>
      </c>
      <c r="I20" s="581" t="s">
        <v>790</v>
      </c>
      <c r="J20" s="581" t="s">
        <v>791</v>
      </c>
      <c r="K20" s="580" t="s">
        <v>762</v>
      </c>
      <c r="L20" s="574">
        <v>2016</v>
      </c>
      <c r="M20" s="579">
        <v>711.64776805342569</v>
      </c>
      <c r="N20" s="578" t="s">
        <v>763</v>
      </c>
      <c r="O20" s="578" t="s">
        <v>763</v>
      </c>
      <c r="P20" s="577">
        <v>4285.691113087415</v>
      </c>
      <c r="Q20" s="577">
        <v>4655.59873506039</v>
      </c>
      <c r="R20" s="577">
        <v>713.57076212154868</v>
      </c>
      <c r="S20" s="577">
        <v>744.14292880362723</v>
      </c>
      <c r="T20" s="577">
        <v>744.14292880362723</v>
      </c>
      <c r="U20" s="577">
        <v>744.14292880362723</v>
      </c>
      <c r="V20" s="577">
        <v>2232.4287864108819</v>
      </c>
      <c r="W20" s="577">
        <v>1556.2437580690003</v>
      </c>
      <c r="X20" s="577">
        <v>57.253057897312331</v>
      </c>
      <c r="Y20" s="576" t="s">
        <v>764</v>
      </c>
      <c r="Z20" s="576" t="s">
        <v>764</v>
      </c>
      <c r="AA20" s="576">
        <v>120346045.04364803</v>
      </c>
      <c r="AB20" s="576">
        <v>82904568.807928279</v>
      </c>
      <c r="AC20" s="576"/>
      <c r="AD20" s="576"/>
      <c r="AE20" s="576"/>
      <c r="AF20" s="575" t="s">
        <v>792</v>
      </c>
      <c r="AG20" s="575" t="s">
        <v>793</v>
      </c>
      <c r="AH20" s="575"/>
    </row>
    <row r="21" spans="1:34" ht="18.75" hidden="1" customHeight="1">
      <c r="A21" s="574">
        <v>14</v>
      </c>
      <c r="B21" s="574" t="s">
        <v>754</v>
      </c>
      <c r="C21" s="574" t="s">
        <v>767</v>
      </c>
      <c r="D21" s="574" t="s">
        <v>787</v>
      </c>
      <c r="E21" s="574" t="s">
        <v>788</v>
      </c>
      <c r="F21" s="582" t="s">
        <v>774</v>
      </c>
      <c r="G21" s="582" t="s">
        <v>789</v>
      </c>
      <c r="H21" s="582" t="s">
        <v>732</v>
      </c>
      <c r="I21" s="581" t="s">
        <v>790</v>
      </c>
      <c r="J21" s="581" t="s">
        <v>794</v>
      </c>
      <c r="K21" s="580" t="s">
        <v>762</v>
      </c>
      <c r="L21" s="574">
        <v>2016</v>
      </c>
      <c r="M21" s="579">
        <v>493.13585898078156</v>
      </c>
      <c r="N21" s="578" t="s">
        <v>763</v>
      </c>
      <c r="O21" s="578" t="s">
        <v>763</v>
      </c>
      <c r="P21" s="577">
        <v>3682.9592725007815</v>
      </c>
      <c r="Q21" s="577">
        <v>4344.5602905471906</v>
      </c>
      <c r="R21" s="577">
        <v>608.16359659272121</v>
      </c>
      <c r="S21" s="577">
        <v>516.87321544164638</v>
      </c>
      <c r="T21" s="577">
        <v>516.87321544164638</v>
      </c>
      <c r="U21" s="577">
        <v>516.87321544164638</v>
      </c>
      <c r="V21" s="577">
        <v>1550.6196463249391</v>
      </c>
      <c r="W21" s="577">
        <v>1083.5063643238261</v>
      </c>
      <c r="X21" s="577">
        <v>45.854936276289742</v>
      </c>
      <c r="Y21" s="576" t="s">
        <v>764</v>
      </c>
      <c r="Z21" s="576" t="s">
        <v>764</v>
      </c>
      <c r="AA21" s="576">
        <v>84141727.295976043</v>
      </c>
      <c r="AB21" s="576">
        <v>57999711.82367938</v>
      </c>
      <c r="AC21" s="576"/>
      <c r="AD21" s="576"/>
      <c r="AE21" s="576"/>
      <c r="AF21" s="575" t="s">
        <v>792</v>
      </c>
      <c r="AG21" s="575" t="s">
        <v>793</v>
      </c>
      <c r="AH21" s="575"/>
    </row>
    <row r="22" spans="1:34" ht="18.75" hidden="1" customHeight="1">
      <c r="A22" s="574">
        <v>15</v>
      </c>
      <c r="B22" s="574" t="s">
        <v>754</v>
      </c>
      <c r="C22" s="574" t="s">
        <v>767</v>
      </c>
      <c r="D22" s="574" t="s">
        <v>787</v>
      </c>
      <c r="E22" s="574" t="s">
        <v>788</v>
      </c>
      <c r="F22" s="582" t="s">
        <v>775</v>
      </c>
      <c r="G22" s="582" t="s">
        <v>789</v>
      </c>
      <c r="H22" s="582" t="s">
        <v>732</v>
      </c>
      <c r="I22" s="581" t="s">
        <v>790</v>
      </c>
      <c r="J22" s="581" t="s">
        <v>795</v>
      </c>
      <c r="K22" s="580" t="s">
        <v>762</v>
      </c>
      <c r="L22" s="574">
        <v>2016</v>
      </c>
      <c r="M22" s="579">
        <v>3541580.2167316726</v>
      </c>
      <c r="N22" s="578" t="s">
        <v>763</v>
      </c>
      <c r="O22" s="578" t="s">
        <v>763</v>
      </c>
      <c r="P22" s="577">
        <v>30399380.744004786</v>
      </c>
      <c r="Q22" s="577">
        <v>30697436.501324888</v>
      </c>
      <c r="R22" s="577">
        <v>5751271.3977047149</v>
      </c>
      <c r="S22" s="577">
        <v>3659611.5060574454</v>
      </c>
      <c r="T22" s="577">
        <v>3659611.5060574454</v>
      </c>
      <c r="U22" s="577">
        <v>3659611.5060574454</v>
      </c>
      <c r="V22" s="577">
        <v>10978834.518172337</v>
      </c>
      <c r="W22" s="577">
        <v>7563152.9180087289</v>
      </c>
      <c r="X22" s="577">
        <v>413493.28720832663</v>
      </c>
      <c r="Y22" s="576" t="s">
        <v>764</v>
      </c>
      <c r="Z22" s="576" t="s">
        <v>764</v>
      </c>
      <c r="AA22" s="576">
        <v>237592.76925897948</v>
      </c>
      <c r="AB22" s="576">
        <v>171238.35073850432</v>
      </c>
      <c r="AC22" s="576"/>
      <c r="AD22" s="576"/>
      <c r="AE22" s="576"/>
      <c r="AF22" s="575" t="s">
        <v>792</v>
      </c>
      <c r="AG22" s="575" t="s">
        <v>793</v>
      </c>
      <c r="AH22" s="575"/>
    </row>
    <row r="23" spans="1:34" ht="18.75" hidden="1" customHeight="1">
      <c r="A23" s="574">
        <v>16</v>
      </c>
      <c r="B23" s="574" t="s">
        <v>754</v>
      </c>
      <c r="C23" s="574" t="s">
        <v>767</v>
      </c>
      <c r="D23" s="574" t="s">
        <v>787</v>
      </c>
      <c r="E23" s="574" t="s">
        <v>788</v>
      </c>
      <c r="F23" s="582" t="s">
        <v>776</v>
      </c>
      <c r="G23" s="582" t="s">
        <v>789</v>
      </c>
      <c r="H23" s="582" t="s">
        <v>732</v>
      </c>
      <c r="I23" s="581" t="s">
        <v>790</v>
      </c>
      <c r="J23" s="581" t="s">
        <v>796</v>
      </c>
      <c r="K23" s="580" t="s">
        <v>762</v>
      </c>
      <c r="L23" s="574">
        <v>2016</v>
      </c>
      <c r="M23" s="579">
        <v>2512664.7202694882</v>
      </c>
      <c r="N23" s="578" t="s">
        <v>763</v>
      </c>
      <c r="O23" s="578" t="s">
        <v>763</v>
      </c>
      <c r="P23" s="577">
        <v>25846856.266083285</v>
      </c>
      <c r="Q23" s="577">
        <v>28907099.594247304</v>
      </c>
      <c r="R23" s="577">
        <v>5396092.1874105139</v>
      </c>
      <c r="S23" s="577">
        <v>2598006.3822410852</v>
      </c>
      <c r="T23" s="577">
        <v>2598006.3822410852</v>
      </c>
      <c r="U23" s="577">
        <v>2598006.3822410852</v>
      </c>
      <c r="V23" s="577">
        <v>7794019.1467232555</v>
      </c>
      <c r="W23" s="577">
        <v>5372493.2799163843</v>
      </c>
      <c r="X23" s="577">
        <v>328777.54607202363</v>
      </c>
      <c r="Y23" s="576" t="s">
        <v>764</v>
      </c>
      <c r="Z23" s="576" t="s">
        <v>764</v>
      </c>
      <c r="AA23" s="576">
        <v>95982.462087332271</v>
      </c>
      <c r="AB23" s="576">
        <v>67861.813262191383</v>
      </c>
      <c r="AC23" s="576"/>
      <c r="AD23" s="576"/>
      <c r="AE23" s="576"/>
      <c r="AF23" s="575" t="s">
        <v>792</v>
      </c>
      <c r="AG23" s="575" t="s">
        <v>793</v>
      </c>
      <c r="AH23" s="575"/>
    </row>
    <row r="24" spans="1:34" ht="18.75" hidden="1" customHeight="1">
      <c r="A24" s="574">
        <v>17</v>
      </c>
      <c r="B24" s="574" t="s">
        <v>754</v>
      </c>
      <c r="C24" s="574" t="s">
        <v>767</v>
      </c>
      <c r="D24" s="574" t="s">
        <v>787</v>
      </c>
      <c r="E24" s="574" t="s">
        <v>788</v>
      </c>
      <c r="F24" s="582" t="s">
        <v>777</v>
      </c>
      <c r="G24" s="582" t="s">
        <v>789</v>
      </c>
      <c r="H24" s="582" t="s">
        <v>732</v>
      </c>
      <c r="I24" s="581" t="s">
        <v>790</v>
      </c>
      <c r="J24" s="581" t="s">
        <v>797</v>
      </c>
      <c r="K24" s="580" t="s">
        <v>762</v>
      </c>
      <c r="L24" s="574">
        <v>2016</v>
      </c>
      <c r="M24" s="579">
        <v>-12861.305429689366</v>
      </c>
      <c r="N24" s="578" t="s">
        <v>763</v>
      </c>
      <c r="O24" s="578" t="s">
        <v>763</v>
      </c>
      <c r="P24" s="577">
        <v>-150539.52781050606</v>
      </c>
      <c r="Q24" s="577">
        <v>-326056.87371524813</v>
      </c>
      <c r="R24" s="577">
        <v>-8589.6833227240641</v>
      </c>
      <c r="S24" s="577">
        <v>37425.980072347294</v>
      </c>
      <c r="T24" s="577">
        <v>37425.980072347294</v>
      </c>
      <c r="U24" s="577">
        <v>37425.980072347294</v>
      </c>
      <c r="V24" s="577">
        <v>112277.94021704188</v>
      </c>
      <c r="W24" s="577">
        <v>80921.188666839051</v>
      </c>
      <c r="X24" s="577">
        <v>2444.8150845085443</v>
      </c>
      <c r="Y24" s="576" t="s">
        <v>764</v>
      </c>
      <c r="Z24" s="576" t="s">
        <v>764</v>
      </c>
      <c r="AA24" s="576">
        <v>2232.4287864108783</v>
      </c>
      <c r="AB24" s="576">
        <v>1556.243758068998</v>
      </c>
      <c r="AC24" s="576"/>
      <c r="AD24" s="576"/>
      <c r="AE24" s="576"/>
      <c r="AF24" s="575" t="s">
        <v>792</v>
      </c>
      <c r="AG24" s="575" t="s">
        <v>793</v>
      </c>
      <c r="AH24" s="575"/>
    </row>
    <row r="25" spans="1:34" ht="18.75" hidden="1" customHeight="1">
      <c r="A25" s="574">
        <v>18</v>
      </c>
      <c r="B25" s="574" t="s">
        <v>754</v>
      </c>
      <c r="C25" s="574" t="s">
        <v>767</v>
      </c>
      <c r="D25" s="574" t="s">
        <v>787</v>
      </c>
      <c r="E25" s="574" t="s">
        <v>788</v>
      </c>
      <c r="F25" s="582" t="s">
        <v>778</v>
      </c>
      <c r="G25" s="582" t="s">
        <v>789</v>
      </c>
      <c r="H25" s="582" t="s">
        <v>732</v>
      </c>
      <c r="I25" s="581" t="s">
        <v>790</v>
      </c>
      <c r="J25" s="581" t="s">
        <v>798</v>
      </c>
      <c r="K25" s="580" t="s">
        <v>762</v>
      </c>
      <c r="L25" s="574">
        <v>2016</v>
      </c>
      <c r="M25" s="579">
        <v>-12501.249471554491</v>
      </c>
      <c r="N25" s="578" t="s">
        <v>763</v>
      </c>
      <c r="O25" s="578" t="s">
        <v>763</v>
      </c>
      <c r="P25" s="577">
        <v>-190556.01303688195</v>
      </c>
      <c r="Q25" s="577">
        <v>-318889.49424054869</v>
      </c>
      <c r="R25" s="577">
        <v>-6611.3009034252136</v>
      </c>
      <c r="S25" s="577">
        <v>29650.861157484051</v>
      </c>
      <c r="T25" s="577">
        <v>29650.861157484051</v>
      </c>
      <c r="U25" s="577">
        <v>29650.861157484051</v>
      </c>
      <c r="V25" s="577">
        <v>88952.583472452156</v>
      </c>
      <c r="W25" s="577">
        <v>62891.527030267047</v>
      </c>
      <c r="X25" s="577">
        <v>1643.2286886658653</v>
      </c>
      <c r="Y25" s="576" t="s">
        <v>764</v>
      </c>
      <c r="Z25" s="576" t="s">
        <v>764</v>
      </c>
      <c r="AA25" s="576">
        <v>1550.6196463249403</v>
      </c>
      <c r="AB25" s="576">
        <v>1083.506364323827</v>
      </c>
      <c r="AC25" s="576"/>
      <c r="AD25" s="576"/>
      <c r="AE25" s="576"/>
      <c r="AF25" s="575" t="s">
        <v>792</v>
      </c>
      <c r="AG25" s="575" t="s">
        <v>793</v>
      </c>
      <c r="AH25" s="575"/>
    </row>
    <row r="26" spans="1:34" ht="18.75" hidden="1" customHeight="1">
      <c r="A26" s="574">
        <v>19</v>
      </c>
      <c r="B26" s="574" t="s">
        <v>754</v>
      </c>
      <c r="C26" s="574" t="s">
        <v>767</v>
      </c>
      <c r="D26" s="574" t="s">
        <v>787</v>
      </c>
      <c r="E26" s="574" t="s">
        <v>788</v>
      </c>
      <c r="F26" s="582" t="s">
        <v>779</v>
      </c>
      <c r="G26" s="582" t="s">
        <v>789</v>
      </c>
      <c r="H26" s="582" t="s">
        <v>732</v>
      </c>
      <c r="I26" s="581" t="s">
        <v>790</v>
      </c>
      <c r="J26" s="581" t="s">
        <v>799</v>
      </c>
      <c r="K26" s="580" t="s">
        <v>762</v>
      </c>
      <c r="L26" s="574">
        <v>2016</v>
      </c>
      <c r="M26" s="579">
        <v>7658.2336349462294</v>
      </c>
      <c r="N26" s="578" t="s">
        <v>763</v>
      </c>
      <c r="O26" s="578" t="s">
        <v>763</v>
      </c>
      <c r="P26" s="577">
        <v>49935.854901536833</v>
      </c>
      <c r="Q26" s="577">
        <v>57204.262518091404</v>
      </c>
      <c r="R26" s="577">
        <v>4101.7857173698412</v>
      </c>
      <c r="S26" s="577">
        <v>8007.9228269897449</v>
      </c>
      <c r="T26" s="577">
        <v>8007.9228269897449</v>
      </c>
      <c r="U26" s="577">
        <v>8007.9228269897449</v>
      </c>
      <c r="V26" s="577">
        <v>24023.768480969236</v>
      </c>
      <c r="W26" s="577">
        <v>16747.158955923827</v>
      </c>
      <c r="X26" s="577">
        <v>289.1129345407785</v>
      </c>
      <c r="Y26" s="576" t="s">
        <v>764</v>
      </c>
      <c r="Z26" s="576" t="s">
        <v>764</v>
      </c>
      <c r="AA26" s="576">
        <v>10978834.518172342</v>
      </c>
      <c r="AB26" s="576">
        <v>7563152.9180087335</v>
      </c>
      <c r="AC26" s="576"/>
      <c r="AD26" s="576"/>
      <c r="AE26" s="576"/>
      <c r="AF26" s="575" t="s">
        <v>792</v>
      </c>
      <c r="AG26" s="575" t="s">
        <v>793</v>
      </c>
      <c r="AH26" s="575" t="s">
        <v>800</v>
      </c>
    </row>
    <row r="27" spans="1:34" ht="18.75" hidden="1" customHeight="1">
      <c r="A27" s="574">
        <v>20</v>
      </c>
      <c r="B27" s="574" t="s">
        <v>754</v>
      </c>
      <c r="C27" s="574" t="s">
        <v>767</v>
      </c>
      <c r="D27" s="574" t="s">
        <v>787</v>
      </c>
      <c r="E27" s="574" t="s">
        <v>788</v>
      </c>
      <c r="F27" s="582" t="s">
        <v>782</v>
      </c>
      <c r="G27" s="582" t="s">
        <v>789</v>
      </c>
      <c r="H27" s="582" t="s">
        <v>732</v>
      </c>
      <c r="I27" s="581" t="s">
        <v>790</v>
      </c>
      <c r="J27" s="581" t="s">
        <v>801</v>
      </c>
      <c r="K27" s="580" t="s">
        <v>762</v>
      </c>
      <c r="L27" s="574">
        <v>2016</v>
      </c>
      <c r="M27" s="579">
        <v>5255.0309510069064</v>
      </c>
      <c r="N27" s="578" t="s">
        <v>763</v>
      </c>
      <c r="O27" s="578" t="s">
        <v>763</v>
      </c>
      <c r="P27" s="577">
        <v>43831.899768361509</v>
      </c>
      <c r="Q27" s="577">
        <v>54188.848009123576</v>
      </c>
      <c r="R27" s="577">
        <v>3454.0071397847041</v>
      </c>
      <c r="S27" s="577">
        <v>5507.9846566140059</v>
      </c>
      <c r="T27" s="577">
        <v>5507.9846566140059</v>
      </c>
      <c r="U27" s="577">
        <v>5507.9846566140059</v>
      </c>
      <c r="V27" s="577">
        <v>16523.953969842019</v>
      </c>
      <c r="W27" s="577">
        <v>11546.228846352407</v>
      </c>
      <c r="X27" s="577">
        <v>232.20193826509961</v>
      </c>
      <c r="Y27" s="576" t="s">
        <v>764</v>
      </c>
      <c r="Z27" s="576" t="s">
        <v>764</v>
      </c>
      <c r="AA27" s="576">
        <v>7794019.1467232406</v>
      </c>
      <c r="AB27" s="576">
        <v>5372493.279916374</v>
      </c>
      <c r="AC27" s="576"/>
      <c r="AD27" s="576"/>
      <c r="AE27" s="576"/>
      <c r="AF27" s="575" t="s">
        <v>792</v>
      </c>
      <c r="AG27" s="575" t="s">
        <v>793</v>
      </c>
      <c r="AH27" s="575" t="s">
        <v>802</v>
      </c>
    </row>
    <row r="28" spans="1:34" ht="18.75" hidden="1" customHeight="1">
      <c r="A28" s="574">
        <v>21</v>
      </c>
      <c r="B28" s="574" t="s">
        <v>754</v>
      </c>
      <c r="C28" s="574" t="s">
        <v>767</v>
      </c>
      <c r="D28" s="574" t="s">
        <v>787</v>
      </c>
      <c r="E28" s="574" t="s">
        <v>788</v>
      </c>
      <c r="F28" s="582" t="s">
        <v>783</v>
      </c>
      <c r="G28" s="582" t="s">
        <v>789</v>
      </c>
      <c r="H28" s="582" t="s">
        <v>732</v>
      </c>
      <c r="I28" s="581" t="s">
        <v>790</v>
      </c>
      <c r="J28" s="581" t="s">
        <v>803</v>
      </c>
      <c r="K28" s="580" t="s">
        <v>762</v>
      </c>
      <c r="L28" s="574">
        <v>2016</v>
      </c>
      <c r="M28" s="579">
        <v>38821531.701111235</v>
      </c>
      <c r="N28" s="578" t="s">
        <v>763</v>
      </c>
      <c r="O28" s="578" t="s">
        <v>763</v>
      </c>
      <c r="P28" s="577">
        <v>379473611.89551783</v>
      </c>
      <c r="Q28" s="577">
        <v>421316669.03513592</v>
      </c>
      <c r="R28" s="577">
        <v>20787082.358309519</v>
      </c>
      <c r="S28" s="577">
        <v>40115348.347882681</v>
      </c>
      <c r="T28" s="577">
        <v>40115348.347882681</v>
      </c>
      <c r="U28" s="577">
        <v>40115348.347882681</v>
      </c>
      <c r="V28" s="577">
        <v>120346045.04364803</v>
      </c>
      <c r="W28" s="577">
        <v>82904568.807928279</v>
      </c>
      <c r="X28" s="577">
        <v>2099626.6388987461</v>
      </c>
      <c r="Y28" s="576" t="s">
        <v>764</v>
      </c>
      <c r="Z28" s="576" t="s">
        <v>764</v>
      </c>
      <c r="AA28" s="576">
        <v>112277.94021704188</v>
      </c>
      <c r="AB28" s="576">
        <v>80921.188666839051</v>
      </c>
      <c r="AC28" s="576"/>
      <c r="AD28" s="576"/>
      <c r="AE28" s="576"/>
      <c r="AF28" s="575" t="s">
        <v>792</v>
      </c>
      <c r="AG28" s="575" t="s">
        <v>793</v>
      </c>
      <c r="AH28" s="575" t="s">
        <v>804</v>
      </c>
    </row>
    <row r="29" spans="1:34" ht="18.75" hidden="1" customHeight="1">
      <c r="A29" s="574">
        <v>22</v>
      </c>
      <c r="B29" s="574" t="s">
        <v>754</v>
      </c>
      <c r="C29" s="574" t="s">
        <v>767</v>
      </c>
      <c r="D29" s="574" t="s">
        <v>787</v>
      </c>
      <c r="E29" s="574" t="s">
        <v>788</v>
      </c>
      <c r="F29" s="582" t="s">
        <v>784</v>
      </c>
      <c r="G29" s="582" t="s">
        <v>789</v>
      </c>
      <c r="H29" s="582" t="s">
        <v>732</v>
      </c>
      <c r="I29" s="581" t="s">
        <v>790</v>
      </c>
      <c r="J29" s="581" t="s">
        <v>805</v>
      </c>
      <c r="K29" s="580" t="s">
        <v>762</v>
      </c>
      <c r="L29" s="574">
        <v>2016</v>
      </c>
      <c r="M29" s="579">
        <v>27125921.26079388</v>
      </c>
      <c r="N29" s="578" t="s">
        <v>763</v>
      </c>
      <c r="O29" s="578" t="s">
        <v>763</v>
      </c>
      <c r="P29" s="577">
        <v>331820857.0606364</v>
      </c>
      <c r="Q29" s="577">
        <v>400887693.57401937</v>
      </c>
      <c r="R29" s="577">
        <v>18073823.016866051</v>
      </c>
      <c r="S29" s="577">
        <v>28047242.431992013</v>
      </c>
      <c r="T29" s="577">
        <v>28047242.431992013</v>
      </c>
      <c r="U29" s="577">
        <v>28047242.431992013</v>
      </c>
      <c r="V29" s="577">
        <v>84141727.295976043</v>
      </c>
      <c r="W29" s="577">
        <v>57999711.82367938</v>
      </c>
      <c r="X29" s="577">
        <v>1675038.6580146365</v>
      </c>
      <c r="Y29" s="576" t="s">
        <v>764</v>
      </c>
      <c r="Z29" s="576" t="s">
        <v>764</v>
      </c>
      <c r="AA29" s="576">
        <v>88952.583472452156</v>
      </c>
      <c r="AB29" s="576">
        <v>62891.527030267047</v>
      </c>
      <c r="AC29" s="576"/>
      <c r="AD29" s="576"/>
      <c r="AE29" s="576"/>
      <c r="AF29" s="575" t="s">
        <v>792</v>
      </c>
      <c r="AG29" s="575" t="s">
        <v>793</v>
      </c>
      <c r="AH29" s="575" t="s">
        <v>806</v>
      </c>
    </row>
    <row r="30" spans="1:34" ht="18.75" hidden="1" customHeight="1">
      <c r="A30" s="574">
        <v>23</v>
      </c>
      <c r="B30" s="574" t="s">
        <v>754</v>
      </c>
      <c r="C30" s="574" t="s">
        <v>767</v>
      </c>
      <c r="D30" s="574" t="s">
        <v>787</v>
      </c>
      <c r="E30" s="574" t="s">
        <v>788</v>
      </c>
      <c r="F30" s="582" t="s">
        <v>785</v>
      </c>
      <c r="G30" s="582" t="s">
        <v>789</v>
      </c>
      <c r="H30" s="582" t="s">
        <v>732</v>
      </c>
      <c r="I30" s="581" t="s">
        <v>790</v>
      </c>
      <c r="J30" s="581" t="s">
        <v>807</v>
      </c>
      <c r="K30" s="580" t="s">
        <v>762</v>
      </c>
      <c r="L30" s="574">
        <v>2016</v>
      </c>
      <c r="M30" s="579">
        <v>-182463.67101869613</v>
      </c>
      <c r="N30" s="578" t="s">
        <v>763</v>
      </c>
      <c r="O30" s="578" t="s">
        <v>763</v>
      </c>
      <c r="P30" s="577">
        <v>-2209074.9557754756</v>
      </c>
      <c r="Q30" s="577">
        <v>-5059196.4952959334</v>
      </c>
      <c r="R30" s="577">
        <v>-21496.601848040758</v>
      </c>
      <c r="S30" s="577">
        <v>79197.589752993154</v>
      </c>
      <c r="T30" s="577">
        <v>79197.589752993154</v>
      </c>
      <c r="U30" s="577">
        <v>79197.589752993154</v>
      </c>
      <c r="V30" s="577">
        <v>237592.76925897948</v>
      </c>
      <c r="W30" s="577">
        <v>171238.35073850432</v>
      </c>
      <c r="X30" s="577">
        <v>12571.194248503609</v>
      </c>
      <c r="Y30" s="576" t="s">
        <v>764</v>
      </c>
      <c r="Z30" s="576" t="s">
        <v>764</v>
      </c>
      <c r="AA30" s="576">
        <v>24023.768480969251</v>
      </c>
      <c r="AB30" s="576">
        <v>16747.158955923838</v>
      </c>
      <c r="AC30" s="576"/>
      <c r="AD30" s="576"/>
      <c r="AE30" s="576"/>
      <c r="AF30" s="575" t="s">
        <v>792</v>
      </c>
      <c r="AG30" s="575" t="s">
        <v>793</v>
      </c>
      <c r="AH30" s="575"/>
    </row>
    <row r="31" spans="1:34" ht="18.75" hidden="1" customHeight="1">
      <c r="A31" s="574">
        <v>24</v>
      </c>
      <c r="B31" s="574" t="s">
        <v>754</v>
      </c>
      <c r="C31" s="574" t="s">
        <v>767</v>
      </c>
      <c r="D31" s="574" t="s">
        <v>787</v>
      </c>
      <c r="E31" s="574" t="s">
        <v>788</v>
      </c>
      <c r="F31" s="582" t="s">
        <v>786</v>
      </c>
      <c r="G31" s="582" t="s">
        <v>789</v>
      </c>
      <c r="H31" s="582" t="s">
        <v>732</v>
      </c>
      <c r="I31" s="581" t="s">
        <v>790</v>
      </c>
      <c r="J31" s="581" t="s">
        <v>808</v>
      </c>
      <c r="K31" s="580" t="s">
        <v>762</v>
      </c>
      <c r="L31" s="574">
        <v>2016</v>
      </c>
      <c r="M31" s="579">
        <v>-155482.52311888602</v>
      </c>
      <c r="N31" s="578" t="s">
        <v>763</v>
      </c>
      <c r="O31" s="578" t="s">
        <v>763</v>
      </c>
      <c r="P31" s="577">
        <v>-2829173.7813169812</v>
      </c>
      <c r="Q31" s="577">
        <v>-4936595.3158479817</v>
      </c>
      <c r="R31" s="577">
        <v>-22659.07743245137</v>
      </c>
      <c r="S31" s="577">
        <v>31994.154029110756</v>
      </c>
      <c r="T31" s="577">
        <v>31994.154029110756</v>
      </c>
      <c r="U31" s="577">
        <v>31994.154029110756</v>
      </c>
      <c r="V31" s="577">
        <v>95982.462087332271</v>
      </c>
      <c r="W31" s="577">
        <v>67861.813262191383</v>
      </c>
      <c r="X31" s="577">
        <v>8115.8526963889335</v>
      </c>
      <c r="Y31" s="576" t="s">
        <v>764</v>
      </c>
      <c r="Z31" s="576" t="s">
        <v>764</v>
      </c>
      <c r="AA31" s="576">
        <v>16523.953969842005</v>
      </c>
      <c r="AB31" s="576">
        <v>11546.2288463524</v>
      </c>
      <c r="AC31" s="576"/>
      <c r="AD31" s="576"/>
      <c r="AE31" s="576"/>
      <c r="AF31" s="575" t="s">
        <v>792</v>
      </c>
      <c r="AG31" s="575" t="s">
        <v>793</v>
      </c>
      <c r="AH31" s="575"/>
    </row>
    <row r="32" spans="1:34" ht="18.75" hidden="1" customHeight="1">
      <c r="A32" s="574">
        <v>25</v>
      </c>
      <c r="B32" s="574" t="s">
        <v>754</v>
      </c>
      <c r="C32" s="574" t="s">
        <v>767</v>
      </c>
      <c r="D32" s="574" t="s">
        <v>809</v>
      </c>
      <c r="E32" s="574" t="s">
        <v>810</v>
      </c>
      <c r="F32" s="582" t="s">
        <v>769</v>
      </c>
      <c r="G32" s="582" t="s">
        <v>811</v>
      </c>
      <c r="H32" s="582" t="s">
        <v>732</v>
      </c>
      <c r="I32" s="581" t="s">
        <v>812</v>
      </c>
      <c r="J32" s="581" t="s">
        <v>813</v>
      </c>
      <c r="K32" s="580" t="s">
        <v>762</v>
      </c>
      <c r="L32" s="574">
        <v>2016</v>
      </c>
      <c r="M32" s="579">
        <v>787.5783519236569</v>
      </c>
      <c r="N32" s="578" t="s">
        <v>763</v>
      </c>
      <c r="O32" s="578" t="s">
        <v>763</v>
      </c>
      <c r="P32" s="577">
        <v>1588.4303456033253</v>
      </c>
      <c r="Q32" s="577">
        <v>203.68568231666202</v>
      </c>
      <c r="R32" s="577">
        <v>214.51003992111239</v>
      </c>
      <c r="S32" s="577">
        <v>744.14292880362609</v>
      </c>
      <c r="T32" s="577">
        <v>744.14292880362609</v>
      </c>
      <c r="U32" s="577">
        <v>744.14292880362609</v>
      </c>
      <c r="V32" s="577">
        <v>2232.4287864108783</v>
      </c>
      <c r="W32" s="577">
        <v>1556.243758068998</v>
      </c>
      <c r="X32" s="577">
        <v>274.32763831806716</v>
      </c>
      <c r="Y32" s="576" t="s">
        <v>764</v>
      </c>
      <c r="Z32" s="576" t="s">
        <v>764</v>
      </c>
      <c r="AA32" s="576">
        <v>120346045.04364786</v>
      </c>
      <c r="AB32" s="576">
        <v>82904568.80792816</v>
      </c>
      <c r="AC32" s="576"/>
      <c r="AD32" s="576"/>
      <c r="AE32" s="576"/>
      <c r="AF32" s="575" t="s">
        <v>792</v>
      </c>
      <c r="AG32" s="575" t="s">
        <v>814</v>
      </c>
      <c r="AH32" s="575" t="s">
        <v>815</v>
      </c>
    </row>
    <row r="33" spans="1:34" ht="18.75" hidden="1" customHeight="1">
      <c r="A33" s="574">
        <v>26</v>
      </c>
      <c r="B33" s="574" t="s">
        <v>754</v>
      </c>
      <c r="C33" s="574" t="s">
        <v>767</v>
      </c>
      <c r="D33" s="574" t="s">
        <v>809</v>
      </c>
      <c r="E33" s="574" t="s">
        <v>810</v>
      </c>
      <c r="F33" s="582" t="s">
        <v>774</v>
      </c>
      <c r="G33" s="582" t="s">
        <v>811</v>
      </c>
      <c r="H33" s="582" t="s">
        <v>732</v>
      </c>
      <c r="I33" s="581" t="s">
        <v>812</v>
      </c>
      <c r="J33" s="581" t="s">
        <v>816</v>
      </c>
      <c r="K33" s="580" t="s">
        <v>762</v>
      </c>
      <c r="L33" s="574">
        <v>2016</v>
      </c>
      <c r="M33" s="579">
        <v>542.6586265746264</v>
      </c>
      <c r="N33" s="578" t="s">
        <v>763</v>
      </c>
      <c r="O33" s="578" t="s">
        <v>763</v>
      </c>
      <c r="P33" s="577">
        <v>1405.8268413474159</v>
      </c>
      <c r="Q33" s="577">
        <v>183.31711894124086</v>
      </c>
      <c r="R33" s="577">
        <v>193.05904104331938</v>
      </c>
      <c r="S33" s="577">
        <v>516.87321544164672</v>
      </c>
      <c r="T33" s="577">
        <v>516.87321544164672</v>
      </c>
      <c r="U33" s="577">
        <v>516.87321544164672</v>
      </c>
      <c r="V33" s="577">
        <v>1550.6196463249403</v>
      </c>
      <c r="W33" s="577">
        <v>1083.506364323827</v>
      </c>
      <c r="X33" s="577">
        <v>246.89488102674073</v>
      </c>
      <c r="Y33" s="576" t="s">
        <v>764</v>
      </c>
      <c r="Z33" s="576" t="s">
        <v>764</v>
      </c>
      <c r="AA33" s="576">
        <v>84141727.295975745</v>
      </c>
      <c r="AB33" s="576">
        <v>57999711.823679179</v>
      </c>
      <c r="AC33" s="576"/>
      <c r="AD33" s="576"/>
      <c r="AE33" s="576"/>
      <c r="AF33" s="575" t="s">
        <v>792</v>
      </c>
      <c r="AG33" s="575" t="s">
        <v>814</v>
      </c>
      <c r="AH33" s="575" t="s">
        <v>815</v>
      </c>
    </row>
    <row r="34" spans="1:34" ht="18.75" hidden="1" customHeight="1">
      <c r="A34" s="574">
        <v>27</v>
      </c>
      <c r="B34" s="574" t="s">
        <v>754</v>
      </c>
      <c r="C34" s="574" t="s">
        <v>767</v>
      </c>
      <c r="D34" s="574" t="s">
        <v>809</v>
      </c>
      <c r="E34" s="574" t="s">
        <v>810</v>
      </c>
      <c r="F34" s="582" t="s">
        <v>775</v>
      </c>
      <c r="G34" s="582" t="s">
        <v>811</v>
      </c>
      <c r="H34" s="582" t="s">
        <v>732</v>
      </c>
      <c r="I34" s="581" t="s">
        <v>812</v>
      </c>
      <c r="J34" s="581" t="s">
        <v>817</v>
      </c>
      <c r="K34" s="580" t="s">
        <v>762</v>
      </c>
      <c r="L34" s="574">
        <v>2016</v>
      </c>
      <c r="M34" s="579">
        <v>4154146.5130920759</v>
      </c>
      <c r="N34" s="578" t="s">
        <v>763</v>
      </c>
      <c r="O34" s="578" t="s">
        <v>763</v>
      </c>
      <c r="P34" s="577">
        <v>10289594.148304887</v>
      </c>
      <c r="Q34" s="577">
        <v>869801.07254393562</v>
      </c>
      <c r="R34" s="577">
        <v>768861.38582170778</v>
      </c>
      <c r="S34" s="577">
        <v>3659611.5060574478</v>
      </c>
      <c r="T34" s="577">
        <v>3659611.5060574478</v>
      </c>
      <c r="U34" s="577">
        <v>3659611.5060574478</v>
      </c>
      <c r="V34" s="577">
        <v>10978834.518172342</v>
      </c>
      <c r="W34" s="577">
        <v>7563152.9180087335</v>
      </c>
      <c r="X34" s="577">
        <v>803198.7375796258</v>
      </c>
      <c r="Y34" s="576" t="s">
        <v>764</v>
      </c>
      <c r="Z34" s="576" t="s">
        <v>764</v>
      </c>
      <c r="AA34" s="576">
        <v>237592.76925897948</v>
      </c>
      <c r="AB34" s="576">
        <v>171238.35073850432</v>
      </c>
      <c r="AC34" s="576"/>
      <c r="AD34" s="576"/>
      <c r="AE34" s="576"/>
      <c r="AF34" s="575" t="s">
        <v>792</v>
      </c>
      <c r="AG34" s="575" t="s">
        <v>814</v>
      </c>
      <c r="AH34" s="575" t="s">
        <v>815</v>
      </c>
    </row>
    <row r="35" spans="1:34" ht="18.75" hidden="1" customHeight="1">
      <c r="A35" s="574">
        <v>28</v>
      </c>
      <c r="B35" s="574" t="s">
        <v>754</v>
      </c>
      <c r="C35" s="574" t="s">
        <v>767</v>
      </c>
      <c r="D35" s="574" t="s">
        <v>809</v>
      </c>
      <c r="E35" s="574" t="s">
        <v>810</v>
      </c>
      <c r="F35" s="582" t="s">
        <v>776</v>
      </c>
      <c r="G35" s="582" t="s">
        <v>811</v>
      </c>
      <c r="H35" s="582" t="s">
        <v>732</v>
      </c>
      <c r="I35" s="581" t="s">
        <v>812</v>
      </c>
      <c r="J35" s="581" t="s">
        <v>818</v>
      </c>
      <c r="K35" s="580" t="s">
        <v>762</v>
      </c>
      <c r="L35" s="574">
        <v>2016</v>
      </c>
      <c r="M35" s="579">
        <v>2906226.2701966031</v>
      </c>
      <c r="N35" s="578" t="s">
        <v>763</v>
      </c>
      <c r="O35" s="578" t="s">
        <v>763</v>
      </c>
      <c r="P35" s="577">
        <v>9220973.1133457366</v>
      </c>
      <c r="Q35" s="577">
        <v>782820.98602721537</v>
      </c>
      <c r="R35" s="577">
        <v>691975.26557062077</v>
      </c>
      <c r="S35" s="577">
        <v>2598006.38224108</v>
      </c>
      <c r="T35" s="577">
        <v>2598006.38224108</v>
      </c>
      <c r="U35" s="577">
        <v>2598006.38224108</v>
      </c>
      <c r="V35" s="577">
        <v>7794019.1467232406</v>
      </c>
      <c r="W35" s="577">
        <v>5372493.279916374</v>
      </c>
      <c r="X35" s="577">
        <v>722878.88297141332</v>
      </c>
      <c r="Y35" s="576" t="s">
        <v>764</v>
      </c>
      <c r="Z35" s="576" t="s">
        <v>764</v>
      </c>
      <c r="AA35" s="576">
        <v>95982.462087332271</v>
      </c>
      <c r="AB35" s="576">
        <v>67861.813262191383</v>
      </c>
      <c r="AC35" s="576"/>
      <c r="AD35" s="576"/>
      <c r="AE35" s="576"/>
      <c r="AF35" s="575" t="s">
        <v>792</v>
      </c>
      <c r="AG35" s="575" t="s">
        <v>814</v>
      </c>
      <c r="AH35" s="575" t="s">
        <v>815</v>
      </c>
    </row>
    <row r="36" spans="1:34" ht="18.75" hidden="1" customHeight="1">
      <c r="A36" s="574">
        <v>29</v>
      </c>
      <c r="B36" s="574" t="s">
        <v>754</v>
      </c>
      <c r="C36" s="574" t="s">
        <v>767</v>
      </c>
      <c r="D36" s="574" t="s">
        <v>809</v>
      </c>
      <c r="E36" s="574" t="s">
        <v>810</v>
      </c>
      <c r="F36" s="582" t="s">
        <v>777</v>
      </c>
      <c r="G36" s="582" t="s">
        <v>811</v>
      </c>
      <c r="H36" s="582" t="s">
        <v>732</v>
      </c>
      <c r="I36" s="581" t="s">
        <v>812</v>
      </c>
      <c r="J36" s="581" t="s">
        <v>819</v>
      </c>
      <c r="K36" s="580" t="s">
        <v>762</v>
      </c>
      <c r="L36" s="574">
        <v>2016</v>
      </c>
      <c r="M36" s="579">
        <v>-16744.569711076456</v>
      </c>
      <c r="N36" s="578" t="s">
        <v>763</v>
      </c>
      <c r="O36" s="578" t="s">
        <v>763</v>
      </c>
      <c r="P36" s="577">
        <v>-110984.98251064183</v>
      </c>
      <c r="Q36" s="577">
        <v>-524.44432420719932</v>
      </c>
      <c r="R36" s="577">
        <v>-1506.3048092467031</v>
      </c>
      <c r="S36" s="577">
        <v>37425.980072347294</v>
      </c>
      <c r="T36" s="577">
        <v>37425.980072347294</v>
      </c>
      <c r="U36" s="577">
        <v>37425.980072347294</v>
      </c>
      <c r="V36" s="577">
        <v>112277.94021704188</v>
      </c>
      <c r="W36" s="577">
        <v>80921.188666839051</v>
      </c>
      <c r="X36" s="577">
        <v>6013.9287557817761</v>
      </c>
      <c r="Y36" s="576" t="s">
        <v>764</v>
      </c>
      <c r="Z36" s="576" t="s">
        <v>764</v>
      </c>
      <c r="AA36" s="576">
        <v>871.61118137537699</v>
      </c>
      <c r="AB36" s="576">
        <v>578.16875031233337</v>
      </c>
      <c r="AC36" s="576"/>
      <c r="AD36" s="576"/>
      <c r="AE36" s="576"/>
      <c r="AF36" s="575" t="s">
        <v>792</v>
      </c>
      <c r="AG36" s="575" t="s">
        <v>814</v>
      </c>
      <c r="AH36" s="575" t="s">
        <v>815</v>
      </c>
    </row>
    <row r="37" spans="1:34" ht="18.75" hidden="1" customHeight="1">
      <c r="A37" s="574">
        <v>30</v>
      </c>
      <c r="B37" s="574" t="s">
        <v>754</v>
      </c>
      <c r="C37" s="574" t="s">
        <v>767</v>
      </c>
      <c r="D37" s="574" t="s">
        <v>809</v>
      </c>
      <c r="E37" s="574" t="s">
        <v>810</v>
      </c>
      <c r="F37" s="582" t="s">
        <v>778</v>
      </c>
      <c r="G37" s="582" t="s">
        <v>811</v>
      </c>
      <c r="H37" s="582" t="s">
        <v>732</v>
      </c>
      <c r="I37" s="581" t="s">
        <v>812</v>
      </c>
      <c r="J37" s="581" t="s">
        <v>820</v>
      </c>
      <c r="K37" s="580" t="s">
        <v>762</v>
      </c>
      <c r="L37" s="574">
        <v>2016</v>
      </c>
      <c r="M37" s="579">
        <v>-15105.782309444616</v>
      </c>
      <c r="N37" s="578" t="s">
        <v>763</v>
      </c>
      <c r="O37" s="578" t="s">
        <v>763</v>
      </c>
      <c r="P37" s="577">
        <v>-104644.40102857532</v>
      </c>
      <c r="Q37" s="577">
        <v>-471.99990429023001</v>
      </c>
      <c r="R37" s="577">
        <v>-1355.6743642351378</v>
      </c>
      <c r="S37" s="577">
        <v>29650.861157484051</v>
      </c>
      <c r="T37" s="577">
        <v>29650.861157484051</v>
      </c>
      <c r="U37" s="577">
        <v>29650.861157484051</v>
      </c>
      <c r="V37" s="577">
        <v>88952.583472452156</v>
      </c>
      <c r="W37" s="577">
        <v>62891.527030267047</v>
      </c>
      <c r="X37" s="577">
        <v>5412.5360235868357</v>
      </c>
      <c r="Y37" s="576" t="s">
        <v>764</v>
      </c>
      <c r="Z37" s="576" t="s">
        <v>764</v>
      </c>
      <c r="AA37" s="576">
        <v>0.18988832004981343</v>
      </c>
      <c r="AB37" s="576">
        <v>0.12595925229970956</v>
      </c>
      <c r="AC37" s="576"/>
      <c r="AD37" s="576"/>
      <c r="AE37" s="576"/>
      <c r="AF37" s="575" t="s">
        <v>792</v>
      </c>
      <c r="AG37" s="575" t="s">
        <v>814</v>
      </c>
      <c r="AH37" s="575" t="s">
        <v>815</v>
      </c>
    </row>
    <row r="38" spans="1:34" ht="18.75" hidden="1" customHeight="1">
      <c r="A38" s="574">
        <v>31</v>
      </c>
      <c r="B38" s="574" t="s">
        <v>754</v>
      </c>
      <c r="C38" s="574" t="s">
        <v>767</v>
      </c>
      <c r="D38" s="574" t="s">
        <v>809</v>
      </c>
      <c r="E38" s="574" t="s">
        <v>810</v>
      </c>
      <c r="F38" s="582" t="s">
        <v>779</v>
      </c>
      <c r="G38" s="582" t="s">
        <v>811</v>
      </c>
      <c r="H38" s="582" t="s">
        <v>732</v>
      </c>
      <c r="I38" s="581" t="s">
        <v>812</v>
      </c>
      <c r="J38" s="581" t="s">
        <v>821</v>
      </c>
      <c r="K38" s="580" t="s">
        <v>762</v>
      </c>
      <c r="L38" s="574">
        <v>2016</v>
      </c>
      <c r="M38" s="579">
        <v>8400.9467557914049</v>
      </c>
      <c r="N38" s="578" t="s">
        <v>763</v>
      </c>
      <c r="O38" s="578" t="s">
        <v>763</v>
      </c>
      <c r="P38" s="577">
        <v>18147.892622313058</v>
      </c>
      <c r="Q38" s="577">
        <v>1123.4651062340597</v>
      </c>
      <c r="R38" s="577">
        <v>1142.0903837244618</v>
      </c>
      <c r="S38" s="577">
        <v>8007.9228269897503</v>
      </c>
      <c r="T38" s="577">
        <v>8007.9228269897503</v>
      </c>
      <c r="U38" s="577">
        <v>8007.9228269897503</v>
      </c>
      <c r="V38" s="577">
        <v>24023.768480969251</v>
      </c>
      <c r="W38" s="577">
        <v>16747.158955923838</v>
      </c>
      <c r="X38" s="577">
        <v>1110.0082738198946</v>
      </c>
      <c r="Y38" s="576" t="s">
        <v>764</v>
      </c>
      <c r="Z38" s="576" t="s">
        <v>764</v>
      </c>
      <c r="AA38" s="576">
        <v>1.2469110216215571</v>
      </c>
      <c r="AB38" s="576">
        <v>0.82711764434229962</v>
      </c>
      <c r="AC38" s="576"/>
      <c r="AD38" s="576"/>
      <c r="AE38" s="576"/>
      <c r="AF38" s="575" t="s">
        <v>792</v>
      </c>
      <c r="AG38" s="575" t="s">
        <v>814</v>
      </c>
      <c r="AH38" s="575" t="s">
        <v>822</v>
      </c>
    </row>
    <row r="39" spans="1:34" ht="18.75" hidden="1" customHeight="1">
      <c r="A39" s="574">
        <v>32</v>
      </c>
      <c r="B39" s="574" t="s">
        <v>754</v>
      </c>
      <c r="C39" s="574" t="s">
        <v>767</v>
      </c>
      <c r="D39" s="574" t="s">
        <v>809</v>
      </c>
      <c r="E39" s="574" t="s">
        <v>810</v>
      </c>
      <c r="F39" s="582" t="s">
        <v>782</v>
      </c>
      <c r="G39" s="582" t="s">
        <v>811</v>
      </c>
      <c r="H39" s="582" t="s">
        <v>732</v>
      </c>
      <c r="I39" s="581" t="s">
        <v>812</v>
      </c>
      <c r="J39" s="581" t="s">
        <v>823</v>
      </c>
      <c r="K39" s="580" t="s">
        <v>762</v>
      </c>
      <c r="L39" s="574">
        <v>2016</v>
      </c>
      <c r="M39" s="579">
        <v>5711.3254016515839</v>
      </c>
      <c r="N39" s="578" t="s">
        <v>763</v>
      </c>
      <c r="O39" s="578" t="s">
        <v>763</v>
      </c>
      <c r="P39" s="577">
        <v>16486.053892001019</v>
      </c>
      <c r="Q39" s="577">
        <v>1011.1186223961486</v>
      </c>
      <c r="R39" s="577">
        <v>1027.8813725815721</v>
      </c>
      <c r="S39" s="577">
        <v>5507.9846566140022</v>
      </c>
      <c r="T39" s="577">
        <v>5507.9846566140022</v>
      </c>
      <c r="U39" s="577">
        <v>5507.9846566140022</v>
      </c>
      <c r="V39" s="577">
        <v>16523.953969842005</v>
      </c>
      <c r="W39" s="577">
        <v>11546.2288463524</v>
      </c>
      <c r="X39" s="577">
        <v>999.00747290256629</v>
      </c>
      <c r="Y39" s="576" t="s">
        <v>764</v>
      </c>
      <c r="Z39" s="576" t="s">
        <v>764</v>
      </c>
      <c r="AA39" s="576">
        <v>1227.8957041789104</v>
      </c>
      <c r="AB39" s="576">
        <v>814.50415043867713</v>
      </c>
      <c r="AC39" s="576"/>
      <c r="AD39" s="576"/>
      <c r="AE39" s="576"/>
      <c r="AF39" s="575" t="s">
        <v>792</v>
      </c>
      <c r="AG39" s="575" t="s">
        <v>814</v>
      </c>
      <c r="AH39" s="575" t="s">
        <v>824</v>
      </c>
    </row>
    <row r="40" spans="1:34" ht="18.75" hidden="1" customHeight="1">
      <c r="A40" s="574">
        <v>33</v>
      </c>
      <c r="B40" s="574" t="s">
        <v>754</v>
      </c>
      <c r="C40" s="574" t="s">
        <v>767</v>
      </c>
      <c r="D40" s="574" t="s">
        <v>809</v>
      </c>
      <c r="E40" s="574" t="s">
        <v>810</v>
      </c>
      <c r="F40" s="582" t="s">
        <v>783</v>
      </c>
      <c r="G40" s="582" t="s">
        <v>811</v>
      </c>
      <c r="H40" s="582" t="s">
        <v>732</v>
      </c>
      <c r="I40" s="581" t="s">
        <v>812</v>
      </c>
      <c r="J40" s="581" t="s">
        <v>825</v>
      </c>
      <c r="K40" s="580" t="s">
        <v>762</v>
      </c>
      <c r="L40" s="574">
        <v>2016</v>
      </c>
      <c r="M40" s="579">
        <v>45824586.977097183</v>
      </c>
      <c r="N40" s="578" t="s">
        <v>763</v>
      </c>
      <c r="O40" s="578" t="s">
        <v>763</v>
      </c>
      <c r="P40" s="577">
        <v>133922082.97886318</v>
      </c>
      <c r="Q40" s="577">
        <v>4982089.2948363777</v>
      </c>
      <c r="R40" s="577">
        <v>4241739.1991328923</v>
      </c>
      <c r="S40" s="577">
        <v>40115348.347882621</v>
      </c>
      <c r="T40" s="577">
        <v>40115348.347882621</v>
      </c>
      <c r="U40" s="577">
        <v>40115348.347882621</v>
      </c>
      <c r="V40" s="577">
        <v>120346045.04364786</v>
      </c>
      <c r="W40" s="577">
        <v>82904568.80792816</v>
      </c>
      <c r="X40" s="577">
        <v>4092674.0239007822</v>
      </c>
      <c r="Y40" s="576" t="s">
        <v>764</v>
      </c>
      <c r="Z40" s="576" t="s">
        <v>764</v>
      </c>
      <c r="AA40" s="576">
        <v>0.26750810159983429</v>
      </c>
      <c r="AB40" s="576">
        <v>0.17744704072789008</v>
      </c>
      <c r="AC40" s="576"/>
      <c r="AD40" s="576"/>
      <c r="AE40" s="576"/>
      <c r="AF40" s="575" t="s">
        <v>792</v>
      </c>
      <c r="AG40" s="575" t="s">
        <v>814</v>
      </c>
      <c r="AH40" s="575" t="s">
        <v>826</v>
      </c>
    </row>
    <row r="41" spans="1:34" ht="18.75" hidden="1" customHeight="1">
      <c r="A41" s="574">
        <v>34</v>
      </c>
      <c r="B41" s="574" t="s">
        <v>754</v>
      </c>
      <c r="C41" s="574" t="s">
        <v>767</v>
      </c>
      <c r="D41" s="574" t="s">
        <v>809</v>
      </c>
      <c r="E41" s="574" t="s">
        <v>810</v>
      </c>
      <c r="F41" s="582" t="s">
        <v>784</v>
      </c>
      <c r="G41" s="582" t="s">
        <v>811</v>
      </c>
      <c r="H41" s="582" t="s">
        <v>732</v>
      </c>
      <c r="I41" s="581" t="s">
        <v>812</v>
      </c>
      <c r="J41" s="581" t="s">
        <v>827</v>
      </c>
      <c r="K41" s="580" t="s">
        <v>762</v>
      </c>
      <c r="L41" s="574">
        <v>2016</v>
      </c>
      <c r="M41" s="579">
        <v>31600403.454184487</v>
      </c>
      <c r="N41" s="578" t="s">
        <v>763</v>
      </c>
      <c r="O41" s="578" t="s">
        <v>763</v>
      </c>
      <c r="P41" s="577">
        <v>122257999.19741485</v>
      </c>
      <c r="Q41" s="577">
        <v>4483880.4841350066</v>
      </c>
      <c r="R41" s="577">
        <v>3817565.380350546</v>
      </c>
      <c r="S41" s="577">
        <v>28047242.431991916</v>
      </c>
      <c r="T41" s="577">
        <v>28047242.431991916</v>
      </c>
      <c r="U41" s="577">
        <v>28047242.431991916</v>
      </c>
      <c r="V41" s="577">
        <v>84141727.295975745</v>
      </c>
      <c r="W41" s="577">
        <v>57999711.823679179</v>
      </c>
      <c r="X41" s="577">
        <v>3683406.7190876557</v>
      </c>
      <c r="Y41" s="576" t="s">
        <v>764</v>
      </c>
      <c r="Z41" s="576" t="s">
        <v>764</v>
      </c>
      <c r="AA41" s="576">
        <v>1.7566051464902643</v>
      </c>
      <c r="AB41" s="576">
        <v>1.1652147471718752</v>
      </c>
      <c r="AC41" s="576"/>
      <c r="AD41" s="576"/>
      <c r="AE41" s="576"/>
      <c r="AF41" s="575" t="s">
        <v>792</v>
      </c>
      <c r="AG41" s="575" t="s">
        <v>814</v>
      </c>
      <c r="AH41" s="575" t="s">
        <v>828</v>
      </c>
    </row>
    <row r="42" spans="1:34" ht="18.75" hidden="1" customHeight="1">
      <c r="A42" s="574">
        <v>35</v>
      </c>
      <c r="B42" s="574" t="s">
        <v>754</v>
      </c>
      <c r="C42" s="574" t="s">
        <v>767</v>
      </c>
      <c r="D42" s="574" t="s">
        <v>809</v>
      </c>
      <c r="E42" s="574" t="s">
        <v>810</v>
      </c>
      <c r="F42" s="582" t="s">
        <v>785</v>
      </c>
      <c r="G42" s="582" t="s">
        <v>811</v>
      </c>
      <c r="H42" s="582" t="s">
        <v>732</v>
      </c>
      <c r="I42" s="581" t="s">
        <v>812</v>
      </c>
      <c r="J42" s="581" t="s">
        <v>829</v>
      </c>
      <c r="K42" s="580" t="s">
        <v>762</v>
      </c>
      <c r="L42" s="574">
        <v>2016</v>
      </c>
      <c r="M42" s="579">
        <v>-156970.38357559391</v>
      </c>
      <c r="N42" s="578" t="s">
        <v>763</v>
      </c>
      <c r="O42" s="578" t="s">
        <v>763</v>
      </c>
      <c r="P42" s="577">
        <v>-1677049.759178228</v>
      </c>
      <c r="Q42" s="577">
        <v>-13188.591060963503</v>
      </c>
      <c r="R42" s="577">
        <v>9607.369357042222</v>
      </c>
      <c r="S42" s="577">
        <v>79197.589752993154</v>
      </c>
      <c r="T42" s="577">
        <v>79197.589752993154</v>
      </c>
      <c r="U42" s="577">
        <v>79197.589752993154</v>
      </c>
      <c r="V42" s="577">
        <v>237592.76925897948</v>
      </c>
      <c r="W42" s="577">
        <v>171238.35073850432</v>
      </c>
      <c r="X42" s="577">
        <v>37061.967562241553</v>
      </c>
      <c r="Y42" s="576" t="s">
        <v>764</v>
      </c>
      <c r="Z42" s="576" t="s">
        <v>764</v>
      </c>
      <c r="AA42" s="576">
        <v>114167.95019023083</v>
      </c>
      <c r="AB42" s="576">
        <v>79587.380765111782</v>
      </c>
      <c r="AC42" s="576"/>
      <c r="AD42" s="576"/>
      <c r="AE42" s="576"/>
      <c r="AF42" s="575" t="s">
        <v>792</v>
      </c>
      <c r="AG42" s="575" t="s">
        <v>814</v>
      </c>
      <c r="AH42" s="575" t="s">
        <v>815</v>
      </c>
    </row>
    <row r="43" spans="1:34" ht="18.75" hidden="1" customHeight="1">
      <c r="A43" s="574">
        <v>36</v>
      </c>
      <c r="B43" s="574" t="s">
        <v>754</v>
      </c>
      <c r="C43" s="574" t="s">
        <v>767</v>
      </c>
      <c r="D43" s="574" t="s">
        <v>809</v>
      </c>
      <c r="E43" s="574" t="s">
        <v>810</v>
      </c>
      <c r="F43" s="582" t="s">
        <v>786</v>
      </c>
      <c r="G43" s="582" t="s">
        <v>811</v>
      </c>
      <c r="H43" s="582" t="s">
        <v>732</v>
      </c>
      <c r="I43" s="581" t="s">
        <v>812</v>
      </c>
      <c r="J43" s="581" t="s">
        <v>830</v>
      </c>
      <c r="K43" s="580" t="s">
        <v>762</v>
      </c>
      <c r="L43" s="574">
        <v>2016</v>
      </c>
      <c r="M43" s="579">
        <v>-140163.27495328779</v>
      </c>
      <c r="N43" s="578" t="s">
        <v>763</v>
      </c>
      <c r="O43" s="578" t="s">
        <v>763</v>
      </c>
      <c r="P43" s="577">
        <v>-1581163.2365073944</v>
      </c>
      <c r="Q43" s="577">
        <v>-11869.732269307806</v>
      </c>
      <c r="R43" s="577">
        <v>8646.6326503955333</v>
      </c>
      <c r="S43" s="577">
        <v>31994.154029110756</v>
      </c>
      <c r="T43" s="577">
        <v>31994.154029110756</v>
      </c>
      <c r="U43" s="577">
        <v>31994.154029110756</v>
      </c>
      <c r="V43" s="577">
        <v>95982.462087332271</v>
      </c>
      <c r="W43" s="577">
        <v>67861.813262191383</v>
      </c>
      <c r="X43" s="577">
        <v>33355.771689643567</v>
      </c>
      <c r="Y43" s="576" t="s">
        <v>764</v>
      </c>
      <c r="Z43" s="576" t="s">
        <v>764</v>
      </c>
      <c r="AA43" s="576">
        <v>105279.78140966324</v>
      </c>
      <c r="AB43" s="576">
        <v>73564.986399048386</v>
      </c>
      <c r="AC43" s="576"/>
      <c r="AD43" s="576"/>
      <c r="AE43" s="576"/>
      <c r="AF43" s="575" t="s">
        <v>792</v>
      </c>
      <c r="AG43" s="575" t="s">
        <v>814</v>
      </c>
      <c r="AH43" s="575" t="s">
        <v>815</v>
      </c>
    </row>
    <row r="44" spans="1:34" ht="18.75" hidden="1" customHeight="1">
      <c r="A44" s="574">
        <v>37</v>
      </c>
      <c r="B44" s="574" t="s">
        <v>754</v>
      </c>
      <c r="C44" s="574" t="s">
        <v>767</v>
      </c>
      <c r="D44" s="574" t="s">
        <v>831</v>
      </c>
      <c r="E44" s="574" t="s">
        <v>832</v>
      </c>
      <c r="F44" s="582" t="s">
        <v>833</v>
      </c>
      <c r="G44" s="582" t="s">
        <v>834</v>
      </c>
      <c r="H44" s="582" t="s">
        <v>732</v>
      </c>
      <c r="I44" s="581" t="s">
        <v>835</v>
      </c>
      <c r="J44" s="581" t="s">
        <v>833</v>
      </c>
      <c r="K44" s="580" t="s">
        <v>762</v>
      </c>
      <c r="L44" s="574">
        <v>2016</v>
      </c>
      <c r="M44" s="579">
        <v>299.22560289557811</v>
      </c>
      <c r="N44" s="578">
        <v>91039941.198558286</v>
      </c>
      <c r="O44" s="578">
        <v>304251.84314969479</v>
      </c>
      <c r="P44" s="577">
        <v>185.867699815739</v>
      </c>
      <c r="Q44" s="577">
        <v>95.02296044661847</v>
      </c>
      <c r="R44" s="577">
        <v>442.41093104497247</v>
      </c>
      <c r="S44" s="577">
        <v>290.537060458459</v>
      </c>
      <c r="T44" s="577">
        <v>290.537060458459</v>
      </c>
      <c r="U44" s="577">
        <v>290.537060458459</v>
      </c>
      <c r="V44" s="577">
        <v>871.61118137537699</v>
      </c>
      <c r="W44" s="577">
        <v>578.16875031233337</v>
      </c>
      <c r="X44" s="577">
        <v>38.187030879415758</v>
      </c>
      <c r="Y44" s="576">
        <v>24433043.440647863</v>
      </c>
      <c r="Z44" s="576">
        <v>639825.69154959335</v>
      </c>
      <c r="AA44" s="576">
        <v>211437658.17911041</v>
      </c>
      <c r="AB44" s="576">
        <v>145656202.28516582</v>
      </c>
      <c r="AC44" s="576"/>
      <c r="AD44" s="576"/>
      <c r="AE44" s="576"/>
      <c r="AF44" s="575" t="s">
        <v>836</v>
      </c>
      <c r="AG44" s="575" t="s">
        <v>837</v>
      </c>
      <c r="AH44" s="575"/>
    </row>
    <row r="45" spans="1:34" ht="18.75" hidden="1" customHeight="1">
      <c r="A45" s="574">
        <v>38</v>
      </c>
      <c r="B45" s="574" t="s">
        <v>754</v>
      </c>
      <c r="C45" s="574" t="s">
        <v>767</v>
      </c>
      <c r="D45" s="574" t="s">
        <v>831</v>
      </c>
      <c r="E45" s="574" t="s">
        <v>832</v>
      </c>
      <c r="F45" s="582" t="s">
        <v>838</v>
      </c>
      <c r="G45" s="582" t="s">
        <v>834</v>
      </c>
      <c r="H45" s="582" t="s">
        <v>732</v>
      </c>
      <c r="I45" s="581" t="s">
        <v>835</v>
      </c>
      <c r="J45" s="581" t="s">
        <v>838</v>
      </c>
      <c r="K45" s="580" t="s">
        <v>762</v>
      </c>
      <c r="L45" s="574">
        <v>2016</v>
      </c>
      <c r="M45" s="599">
        <v>6.5983874556443195E-2</v>
      </c>
      <c r="N45" s="578">
        <v>91039941.265597492</v>
      </c>
      <c r="O45" s="578">
        <v>1379730151.9134212</v>
      </c>
      <c r="P45" s="598">
        <v>2.6670905663994444E-2</v>
      </c>
      <c r="Q45" s="598">
        <v>1.5040071603837258E-2</v>
      </c>
      <c r="R45" s="598">
        <v>0.12039327439739812</v>
      </c>
      <c r="S45" s="598">
        <v>6.3296106683271139E-2</v>
      </c>
      <c r="T45" s="598">
        <v>6.3296106683271139E-2</v>
      </c>
      <c r="U45" s="598">
        <v>6.3296106683271139E-2</v>
      </c>
      <c r="V45" s="598">
        <v>0.18988832004981343</v>
      </c>
      <c r="W45" s="598">
        <v>0.12595925229970956</v>
      </c>
      <c r="X45" s="598">
        <v>7.742125191806469E-3</v>
      </c>
      <c r="Y45" s="576">
        <v>24433043.440647874</v>
      </c>
      <c r="Z45" s="576">
        <v>3155857446.8035583</v>
      </c>
      <c r="AA45" s="576">
        <v>159314653.18702173</v>
      </c>
      <c r="AB45" s="576">
        <v>109817141.51925409</v>
      </c>
      <c r="AC45" s="576"/>
      <c r="AD45" s="576"/>
      <c r="AE45" s="576"/>
      <c r="AF45" s="575" t="s">
        <v>839</v>
      </c>
      <c r="AG45" s="575" t="s">
        <v>837</v>
      </c>
      <c r="AH45" s="575"/>
    </row>
    <row r="46" spans="1:34" ht="18.75" hidden="1" customHeight="1">
      <c r="A46" s="574">
        <v>39</v>
      </c>
      <c r="B46" s="574" t="s">
        <v>754</v>
      </c>
      <c r="C46" s="574" t="s">
        <v>767</v>
      </c>
      <c r="D46" s="574" t="s">
        <v>831</v>
      </c>
      <c r="E46" s="574" t="s">
        <v>832</v>
      </c>
      <c r="F46" s="582" t="s">
        <v>840</v>
      </c>
      <c r="G46" s="582" t="s">
        <v>834</v>
      </c>
      <c r="H46" s="582" t="s">
        <v>732</v>
      </c>
      <c r="I46" s="581" t="s">
        <v>835</v>
      </c>
      <c r="J46" s="581" t="s">
        <v>840</v>
      </c>
      <c r="K46" s="580" t="s">
        <v>762</v>
      </c>
      <c r="L46" s="574">
        <v>2016</v>
      </c>
      <c r="M46" s="599">
        <v>0.52573295173332313</v>
      </c>
      <c r="N46" s="578">
        <v>5583512.8085025204</v>
      </c>
      <c r="O46" s="578">
        <v>10620435.318147501</v>
      </c>
      <c r="P46" s="598">
        <v>0.19863807912374151</v>
      </c>
      <c r="Q46" s="598">
        <v>3.3116917337878429E-2</v>
      </c>
      <c r="R46" s="598">
        <v>1.06881631989195</v>
      </c>
      <c r="S46" s="598">
        <v>0.41563700720718572</v>
      </c>
      <c r="T46" s="598">
        <v>0.41563700720718572</v>
      </c>
      <c r="U46" s="598">
        <v>0.41563700720718572</v>
      </c>
      <c r="V46" s="598">
        <v>1.2469110216215571</v>
      </c>
      <c r="W46" s="598">
        <v>0.82711764434229962</v>
      </c>
      <c r="X46" s="598">
        <v>9.7724503578921096E-2</v>
      </c>
      <c r="Y46" s="576">
        <v>1592612.0445172032</v>
      </c>
      <c r="Z46" s="576">
        <v>16296957.121209927</v>
      </c>
      <c r="AA46" s="576">
        <v>2655968.3168264031</v>
      </c>
      <c r="AB46" s="576">
        <v>1914214.9637194227</v>
      </c>
      <c r="AC46" s="576"/>
      <c r="AD46" s="576"/>
      <c r="AE46" s="576"/>
      <c r="AF46" s="575" t="s">
        <v>841</v>
      </c>
      <c r="AG46" s="575" t="s">
        <v>837</v>
      </c>
      <c r="AH46" s="575"/>
    </row>
    <row r="47" spans="1:34" ht="18.75" hidden="1" customHeight="1">
      <c r="A47" s="574">
        <v>40</v>
      </c>
      <c r="B47" s="574" t="s">
        <v>754</v>
      </c>
      <c r="C47" s="574" t="s">
        <v>767</v>
      </c>
      <c r="D47" s="574" t="s">
        <v>831</v>
      </c>
      <c r="E47" s="574" t="s">
        <v>832</v>
      </c>
      <c r="F47" s="582" t="s">
        <v>842</v>
      </c>
      <c r="G47" s="582" t="s">
        <v>834</v>
      </c>
      <c r="H47" s="582" t="s">
        <v>732</v>
      </c>
      <c r="I47" s="581" t="s">
        <v>835</v>
      </c>
      <c r="J47" s="581" t="s">
        <v>842</v>
      </c>
      <c r="K47" s="580" t="s">
        <v>762</v>
      </c>
      <c r="L47" s="574">
        <v>2016</v>
      </c>
      <c r="M47" s="579">
        <v>420.38822782558418</v>
      </c>
      <c r="N47" s="578">
        <v>127903893.1543678</v>
      </c>
      <c r="O47" s="578">
        <v>304251.84314969479</v>
      </c>
      <c r="P47" s="577">
        <v>381.82048624610803</v>
      </c>
      <c r="Q47" s="577">
        <v>159.34630053275419</v>
      </c>
      <c r="R47" s="577">
        <v>538.62799204923965</v>
      </c>
      <c r="S47" s="577">
        <v>409.29856805963675</v>
      </c>
      <c r="T47" s="577">
        <v>409.29856805963675</v>
      </c>
      <c r="U47" s="577">
        <v>409.29856805963675</v>
      </c>
      <c r="V47" s="577">
        <v>1227.8957041789104</v>
      </c>
      <c r="W47" s="577">
        <v>814.50415043867713</v>
      </c>
      <c r="X47" s="577">
        <v>167.9982447322794</v>
      </c>
      <c r="Y47" s="576">
        <v>107489593.11494845</v>
      </c>
      <c r="Z47" s="576">
        <v>639825.69154959312</v>
      </c>
      <c r="AA47" s="576">
        <v>2104964.6421397896</v>
      </c>
      <c r="AB47" s="576">
        <v>1488258.5251713269</v>
      </c>
      <c r="AC47" s="576"/>
      <c r="AD47" s="576"/>
      <c r="AE47" s="576"/>
      <c r="AF47" s="575" t="s">
        <v>843</v>
      </c>
      <c r="AG47" s="575" t="s">
        <v>837</v>
      </c>
      <c r="AH47" s="575"/>
    </row>
    <row r="48" spans="1:34" ht="18.75" hidden="1" customHeight="1">
      <c r="A48" s="574">
        <v>41</v>
      </c>
      <c r="B48" s="574" t="s">
        <v>754</v>
      </c>
      <c r="C48" s="574" t="s">
        <v>767</v>
      </c>
      <c r="D48" s="574" t="s">
        <v>831</v>
      </c>
      <c r="E48" s="574" t="s">
        <v>832</v>
      </c>
      <c r="F48" s="582" t="s">
        <v>844</v>
      </c>
      <c r="G48" s="582" t="s">
        <v>834</v>
      </c>
      <c r="H48" s="582" t="s">
        <v>732</v>
      </c>
      <c r="I48" s="581" t="s">
        <v>835</v>
      </c>
      <c r="J48" s="581" t="s">
        <v>844</v>
      </c>
      <c r="K48" s="580" t="s">
        <v>762</v>
      </c>
      <c r="L48" s="574">
        <v>2016</v>
      </c>
      <c r="M48" s="599">
        <v>9.2702107710692289E-2</v>
      </c>
      <c r="N48" s="578">
        <v>127903893.1543678</v>
      </c>
      <c r="O48" s="578">
        <v>1379730151.9134212</v>
      </c>
      <c r="P48" s="598">
        <v>5.4788961069329976E-2</v>
      </c>
      <c r="Q48" s="598">
        <v>2.5221059821279014E-2</v>
      </c>
      <c r="R48" s="598">
        <v>0.14657682054043045</v>
      </c>
      <c r="S48" s="598">
        <v>8.9169367199944768E-2</v>
      </c>
      <c r="T48" s="598">
        <v>8.9169367199944768E-2</v>
      </c>
      <c r="U48" s="598">
        <v>8.9169367199944768E-2</v>
      </c>
      <c r="V48" s="598">
        <v>0.26750810159983429</v>
      </c>
      <c r="W48" s="598">
        <v>0.17744704072789008</v>
      </c>
      <c r="X48" s="598">
        <v>3.4060344906839936E-2</v>
      </c>
      <c r="Y48" s="576">
        <v>107489593.11494845</v>
      </c>
      <c r="Z48" s="576">
        <v>3155857446.8035583</v>
      </c>
      <c r="AA48" s="576">
        <v>424015.3325202351</v>
      </c>
      <c r="AB48" s="576">
        <v>295584.44084617589</v>
      </c>
      <c r="AC48" s="576"/>
      <c r="AD48" s="576"/>
      <c r="AE48" s="576"/>
      <c r="AF48" s="575" t="s">
        <v>845</v>
      </c>
      <c r="AG48" s="575" t="s">
        <v>837</v>
      </c>
      <c r="AH48" s="575"/>
    </row>
    <row r="49" spans="1:34" ht="18.75" hidden="1" customHeight="1">
      <c r="A49" s="574">
        <v>42</v>
      </c>
      <c r="B49" s="574" t="s">
        <v>754</v>
      </c>
      <c r="C49" s="574" t="s">
        <v>767</v>
      </c>
      <c r="D49" s="574" t="s">
        <v>831</v>
      </c>
      <c r="E49" s="574" t="s">
        <v>832</v>
      </c>
      <c r="F49" s="582" t="s">
        <v>846</v>
      </c>
      <c r="G49" s="582" t="s">
        <v>834</v>
      </c>
      <c r="H49" s="582" t="s">
        <v>732</v>
      </c>
      <c r="I49" s="581" t="s">
        <v>835</v>
      </c>
      <c r="J49" s="581" t="s">
        <v>846</v>
      </c>
      <c r="K49" s="580" t="s">
        <v>762</v>
      </c>
      <c r="L49" s="574">
        <v>2016</v>
      </c>
      <c r="M49" s="599">
        <v>0.7386130785174343</v>
      </c>
      <c r="N49" s="578">
        <v>7844392.4255322125</v>
      </c>
      <c r="O49" s="578">
        <v>10620435.318147501</v>
      </c>
      <c r="P49" s="598">
        <v>0.40805415913151299</v>
      </c>
      <c r="Q49" s="598">
        <v>5.5534559626822765E-2</v>
      </c>
      <c r="R49" s="598">
        <v>1.3012661936111558</v>
      </c>
      <c r="S49" s="598">
        <v>0.58553504883008811</v>
      </c>
      <c r="T49" s="598">
        <v>0.58553504883008811</v>
      </c>
      <c r="U49" s="598">
        <v>0.58553504883008811</v>
      </c>
      <c r="V49" s="598">
        <v>1.7566051464902643</v>
      </c>
      <c r="W49" s="598">
        <v>1.1652147471718752</v>
      </c>
      <c r="X49" s="598">
        <v>0.4299246286110649</v>
      </c>
      <c r="Y49" s="576">
        <v>7006463.2378266267</v>
      </c>
      <c r="Z49" s="576">
        <v>16296957.121209927</v>
      </c>
      <c r="AA49" s="576">
        <v>302778.1376597936</v>
      </c>
      <c r="AB49" s="576">
        <v>211568.34940794698</v>
      </c>
      <c r="AC49" s="576"/>
      <c r="AD49" s="576"/>
      <c r="AE49" s="576"/>
      <c r="AF49" s="575" t="s">
        <v>847</v>
      </c>
      <c r="AG49" s="575" t="s">
        <v>837</v>
      </c>
      <c r="AH49" s="575"/>
    </row>
    <row r="50" spans="1:34" ht="18.75" hidden="1" customHeight="1">
      <c r="A50" s="574">
        <v>43</v>
      </c>
      <c r="B50" s="574" t="s">
        <v>754</v>
      </c>
      <c r="C50" s="574" t="s">
        <v>767</v>
      </c>
      <c r="D50" s="574" t="s">
        <v>848</v>
      </c>
      <c r="E50" s="574" t="s">
        <v>768</v>
      </c>
      <c r="F50" s="582" t="s">
        <v>769</v>
      </c>
      <c r="G50" s="582" t="s">
        <v>770</v>
      </c>
      <c r="H50" s="582" t="s">
        <v>732</v>
      </c>
      <c r="I50" s="581" t="s">
        <v>849</v>
      </c>
      <c r="J50" s="581" t="s">
        <v>769</v>
      </c>
      <c r="K50" s="580" t="s">
        <v>850</v>
      </c>
      <c r="L50" s="574">
        <v>2016</v>
      </c>
      <c r="M50" s="579">
        <v>37359.942249947097</v>
      </c>
      <c r="N50" s="578" t="s">
        <v>763</v>
      </c>
      <c r="O50" s="578" t="s">
        <v>763</v>
      </c>
      <c r="P50" s="577">
        <v>28969.162092688963</v>
      </c>
      <c r="Q50" s="577">
        <v>66741.149765853857</v>
      </c>
      <c r="R50" s="577">
        <v>111.749128412769</v>
      </c>
      <c r="S50" s="577">
        <v>38055.983396743606</v>
      </c>
      <c r="T50" s="577">
        <v>38055.983396743606</v>
      </c>
      <c r="U50" s="577">
        <v>38055.983396743606</v>
      </c>
      <c r="V50" s="577">
        <v>114167.95019023083</v>
      </c>
      <c r="W50" s="577">
        <v>79587.380765111782</v>
      </c>
      <c r="X50" s="577">
        <v>5310.0314466642203</v>
      </c>
      <c r="Y50" s="576" t="s">
        <v>764</v>
      </c>
      <c r="Z50" s="576" t="s">
        <v>764</v>
      </c>
      <c r="AA50" s="576">
        <v>2007024135.7689462</v>
      </c>
      <c r="AB50" s="576">
        <v>1382608547.7315123</v>
      </c>
      <c r="AC50" s="576"/>
      <c r="AD50" s="576"/>
      <c r="AE50" s="576"/>
      <c r="AF50" s="575" t="s">
        <v>851</v>
      </c>
      <c r="AG50" s="575" t="s">
        <v>852</v>
      </c>
      <c r="AH50" s="575"/>
    </row>
    <row r="51" spans="1:34" ht="18.75" hidden="1" customHeight="1">
      <c r="A51" s="574">
        <v>44</v>
      </c>
      <c r="B51" s="574" t="s">
        <v>754</v>
      </c>
      <c r="C51" s="574" t="s">
        <v>767</v>
      </c>
      <c r="D51" s="574" t="s">
        <v>848</v>
      </c>
      <c r="E51" s="574" t="s">
        <v>768</v>
      </c>
      <c r="F51" s="582" t="s">
        <v>774</v>
      </c>
      <c r="G51" s="582" t="s">
        <v>770</v>
      </c>
      <c r="H51" s="582" t="s">
        <v>732</v>
      </c>
      <c r="I51" s="581" t="s">
        <v>849</v>
      </c>
      <c r="J51" s="581" t="s">
        <v>774</v>
      </c>
      <c r="K51" s="580" t="s">
        <v>850</v>
      </c>
      <c r="L51" s="574">
        <v>2016</v>
      </c>
      <c r="M51" s="579">
        <v>36438.311610215598</v>
      </c>
      <c r="N51" s="578" t="s">
        <v>763</v>
      </c>
      <c r="O51" s="578" t="s">
        <v>763</v>
      </c>
      <c r="P51" s="577">
        <v>26882.147796141435</v>
      </c>
      <c r="Q51" s="577">
        <v>68352.677258835494</v>
      </c>
      <c r="R51" s="577">
        <v>74.695319897478598</v>
      </c>
      <c r="S51" s="577">
        <v>35093.260469887748</v>
      </c>
      <c r="T51" s="577">
        <v>35093.260469887748</v>
      </c>
      <c r="U51" s="577">
        <v>35093.260469887748</v>
      </c>
      <c r="V51" s="577">
        <v>105279.78140966324</v>
      </c>
      <c r="W51" s="577">
        <v>73564.986399048386</v>
      </c>
      <c r="X51" s="577">
        <v>5518.9322076968392</v>
      </c>
      <c r="Y51" s="576" t="s">
        <v>764</v>
      </c>
      <c r="Z51" s="576" t="s">
        <v>764</v>
      </c>
      <c r="AA51" s="576">
        <v>1274960431.7077034</v>
      </c>
      <c r="AB51" s="576">
        <v>878842638.51066768</v>
      </c>
      <c r="AC51" s="576"/>
      <c r="AD51" s="576"/>
      <c r="AE51" s="576"/>
      <c r="AF51" s="575" t="s">
        <v>851</v>
      </c>
      <c r="AG51" s="575" t="s">
        <v>852</v>
      </c>
      <c r="AH51" s="575"/>
    </row>
    <row r="52" spans="1:34" ht="18.75" hidden="1" customHeight="1">
      <c r="A52" s="574">
        <v>45</v>
      </c>
      <c r="B52" s="574" t="s">
        <v>754</v>
      </c>
      <c r="C52" s="574" t="s">
        <v>767</v>
      </c>
      <c r="D52" s="574" t="s">
        <v>848</v>
      </c>
      <c r="E52" s="574" t="s">
        <v>768</v>
      </c>
      <c r="F52" s="582" t="s">
        <v>775</v>
      </c>
      <c r="G52" s="582" t="s">
        <v>770</v>
      </c>
      <c r="H52" s="582" t="s">
        <v>732</v>
      </c>
      <c r="I52" s="581" t="s">
        <v>849</v>
      </c>
      <c r="J52" s="581" t="s">
        <v>775</v>
      </c>
      <c r="K52" s="580" t="s">
        <v>850</v>
      </c>
      <c r="L52" s="574">
        <v>2016</v>
      </c>
      <c r="M52" s="579">
        <v>67699410.8394586</v>
      </c>
      <c r="N52" s="578" t="s">
        <v>763</v>
      </c>
      <c r="O52" s="578" t="s">
        <v>763</v>
      </c>
      <c r="P52" s="577">
        <v>172800465.07203701</v>
      </c>
      <c r="Q52" s="577">
        <v>172460845.21371642</v>
      </c>
      <c r="R52" s="577">
        <v>1032489.93762617</v>
      </c>
      <c r="S52" s="577">
        <v>70479219.393036798</v>
      </c>
      <c r="T52" s="577">
        <v>70479219.393036798</v>
      </c>
      <c r="U52" s="577">
        <v>70479219.393036798</v>
      </c>
      <c r="V52" s="577">
        <v>211437658.17911041</v>
      </c>
      <c r="W52" s="577">
        <v>145656202.28516582</v>
      </c>
      <c r="X52" s="577">
        <v>33263728.448498197</v>
      </c>
      <c r="Y52" s="576" t="s">
        <v>764</v>
      </c>
      <c r="Z52" s="576" t="s">
        <v>764</v>
      </c>
      <c r="AA52" s="576">
        <v>5354430.4333336176</v>
      </c>
      <c r="AB52" s="576">
        <v>3859056.1463959673</v>
      </c>
      <c r="AC52" s="576"/>
      <c r="AD52" s="576"/>
      <c r="AE52" s="576"/>
      <c r="AF52" s="575" t="s">
        <v>851</v>
      </c>
      <c r="AG52" s="575" t="s">
        <v>852</v>
      </c>
      <c r="AH52" s="575"/>
    </row>
    <row r="53" spans="1:34" ht="18.75" hidden="1" customHeight="1">
      <c r="A53" s="574">
        <v>46</v>
      </c>
      <c r="B53" s="574" t="s">
        <v>754</v>
      </c>
      <c r="C53" s="574" t="s">
        <v>767</v>
      </c>
      <c r="D53" s="574" t="s">
        <v>848</v>
      </c>
      <c r="E53" s="574" t="s">
        <v>768</v>
      </c>
      <c r="F53" s="582" t="s">
        <v>776</v>
      </c>
      <c r="G53" s="582" t="s">
        <v>770</v>
      </c>
      <c r="H53" s="582" t="s">
        <v>732</v>
      </c>
      <c r="I53" s="581" t="s">
        <v>849</v>
      </c>
      <c r="J53" s="581" t="s">
        <v>776</v>
      </c>
      <c r="K53" s="580" t="s">
        <v>850</v>
      </c>
      <c r="L53" s="574">
        <v>2016</v>
      </c>
      <c r="M53" s="579">
        <v>54672508.702405602</v>
      </c>
      <c r="N53" s="578" t="s">
        <v>763</v>
      </c>
      <c r="O53" s="578" t="s">
        <v>763</v>
      </c>
      <c r="P53" s="577">
        <v>158258802.05444619</v>
      </c>
      <c r="Q53" s="577">
        <v>167737013.89033544</v>
      </c>
      <c r="R53" s="577">
        <v>624041.56883064599</v>
      </c>
      <c r="S53" s="577">
        <v>53104884.395673916</v>
      </c>
      <c r="T53" s="577">
        <v>53104884.395673916</v>
      </c>
      <c r="U53" s="577">
        <v>53104884.395673916</v>
      </c>
      <c r="V53" s="577">
        <v>159314653.18702173</v>
      </c>
      <c r="W53" s="577">
        <v>109817141.51925409</v>
      </c>
      <c r="X53" s="577">
        <v>33868101.648062274</v>
      </c>
      <c r="Y53" s="576" t="s">
        <v>764</v>
      </c>
      <c r="Z53" s="576" t="s">
        <v>764</v>
      </c>
      <c r="AA53" s="576">
        <v>2039548.0181052755</v>
      </c>
      <c r="AB53" s="576">
        <v>1442007.4640094039</v>
      </c>
      <c r="AC53" s="576"/>
      <c r="AD53" s="576"/>
      <c r="AE53" s="576"/>
      <c r="AF53" s="575" t="s">
        <v>851</v>
      </c>
      <c r="AG53" s="575" t="s">
        <v>852</v>
      </c>
      <c r="AH53" s="575"/>
    </row>
    <row r="54" spans="1:34" ht="18.75" hidden="1" customHeight="1">
      <c r="A54" s="574">
        <v>47</v>
      </c>
      <c r="B54" s="574" t="s">
        <v>754</v>
      </c>
      <c r="C54" s="574" t="s">
        <v>767</v>
      </c>
      <c r="D54" s="574" t="s">
        <v>848</v>
      </c>
      <c r="E54" s="574" t="s">
        <v>768</v>
      </c>
      <c r="F54" s="582" t="s">
        <v>777</v>
      </c>
      <c r="G54" s="582" t="s">
        <v>770</v>
      </c>
      <c r="H54" s="582" t="s">
        <v>732</v>
      </c>
      <c r="I54" s="581" t="s">
        <v>849</v>
      </c>
      <c r="J54" s="581" t="s">
        <v>777</v>
      </c>
      <c r="K54" s="580" t="s">
        <v>850</v>
      </c>
      <c r="L54" s="574">
        <v>2016</v>
      </c>
      <c r="M54" s="579">
        <v>822665.18352141499</v>
      </c>
      <c r="N54" s="578" t="s">
        <v>763</v>
      </c>
      <c r="O54" s="578" t="s">
        <v>763</v>
      </c>
      <c r="P54" s="577">
        <v>-933885.90742931678</v>
      </c>
      <c r="Q54" s="577">
        <v>-780082.90165939706</v>
      </c>
      <c r="R54" s="577">
        <v>67210.402317334898</v>
      </c>
      <c r="S54" s="577">
        <v>885322.77227546775</v>
      </c>
      <c r="T54" s="577">
        <v>885322.77227546775</v>
      </c>
      <c r="U54" s="577">
        <v>885322.77227546775</v>
      </c>
      <c r="V54" s="577">
        <v>2655968.3168264031</v>
      </c>
      <c r="W54" s="577">
        <v>1914214.9637194227</v>
      </c>
      <c r="X54" s="577">
        <v>836574.30775762093</v>
      </c>
      <c r="Y54" s="576" t="s">
        <v>764</v>
      </c>
      <c r="Z54" s="576" t="s">
        <v>764</v>
      </c>
      <c r="AA54" s="576">
        <v>75933.450122855953</v>
      </c>
      <c r="AB54" s="576">
        <v>52309.404419983221</v>
      </c>
      <c r="AC54" s="576"/>
      <c r="AD54" s="576"/>
      <c r="AE54" s="576"/>
      <c r="AF54" s="575" t="s">
        <v>851</v>
      </c>
      <c r="AG54" s="575" t="s">
        <v>852</v>
      </c>
      <c r="AH54" s="575"/>
    </row>
    <row r="55" spans="1:34" ht="18.75" hidden="1" customHeight="1">
      <c r="A55" s="574">
        <v>48</v>
      </c>
      <c r="B55" s="574" t="s">
        <v>754</v>
      </c>
      <c r="C55" s="574" t="s">
        <v>767</v>
      </c>
      <c r="D55" s="574" t="s">
        <v>848</v>
      </c>
      <c r="E55" s="574" t="s">
        <v>768</v>
      </c>
      <c r="F55" s="582" t="s">
        <v>778</v>
      </c>
      <c r="G55" s="582" t="s">
        <v>770</v>
      </c>
      <c r="H55" s="582" t="s">
        <v>732</v>
      </c>
      <c r="I55" s="581" t="s">
        <v>849</v>
      </c>
      <c r="J55" s="581" t="s">
        <v>778</v>
      </c>
      <c r="K55" s="580" t="s">
        <v>850</v>
      </c>
      <c r="L55" s="574">
        <v>2016</v>
      </c>
      <c r="M55" s="579">
        <v>716993.593016561</v>
      </c>
      <c r="N55" s="578" t="s">
        <v>763</v>
      </c>
      <c r="O55" s="578" t="s">
        <v>763</v>
      </c>
      <c r="P55" s="577">
        <v>-835957.48843687319</v>
      </c>
      <c r="Q55" s="577">
        <v>-790274.81353473954</v>
      </c>
      <c r="R55" s="577">
        <v>38763.076341592903</v>
      </c>
      <c r="S55" s="577">
        <v>701654.88071326318</v>
      </c>
      <c r="T55" s="577">
        <v>701654.88071326318</v>
      </c>
      <c r="U55" s="577">
        <v>701654.88071326318</v>
      </c>
      <c r="V55" s="577">
        <v>2104964.6421397896</v>
      </c>
      <c r="W55" s="577">
        <v>1488258.5251713269</v>
      </c>
      <c r="X55" s="577">
        <v>845800.47900917358</v>
      </c>
      <c r="Y55" s="576" t="s">
        <v>764</v>
      </c>
      <c r="Z55" s="576" t="s">
        <v>764</v>
      </c>
      <c r="AA55" s="576">
        <v>1.3763209566114254</v>
      </c>
      <c r="AB55" s="576">
        <v>0.94812667427335662</v>
      </c>
      <c r="AC55" s="576"/>
      <c r="AD55" s="576"/>
      <c r="AE55" s="576"/>
      <c r="AF55" s="575" t="s">
        <v>851</v>
      </c>
      <c r="AG55" s="575" t="s">
        <v>852</v>
      </c>
      <c r="AH55" s="575"/>
    </row>
    <row r="56" spans="1:34" ht="18.75" hidden="1" customHeight="1">
      <c r="A56" s="574">
        <v>49</v>
      </c>
      <c r="B56" s="574" t="s">
        <v>754</v>
      </c>
      <c r="C56" s="574" t="s">
        <v>767</v>
      </c>
      <c r="D56" s="574" t="s">
        <v>848</v>
      </c>
      <c r="E56" s="574" t="s">
        <v>768</v>
      </c>
      <c r="F56" s="582" t="s">
        <v>779</v>
      </c>
      <c r="G56" s="582" t="s">
        <v>770</v>
      </c>
      <c r="H56" s="582" t="s">
        <v>732</v>
      </c>
      <c r="I56" s="581" t="s">
        <v>849</v>
      </c>
      <c r="J56" s="581" t="s">
        <v>779</v>
      </c>
      <c r="K56" s="580" t="s">
        <v>850</v>
      </c>
      <c r="L56" s="574">
        <v>2016</v>
      </c>
      <c r="M56" s="579">
        <v>128250.001890332</v>
      </c>
      <c r="N56" s="578" t="s">
        <v>763</v>
      </c>
      <c r="O56" s="578" t="s">
        <v>763</v>
      </c>
      <c r="P56" s="577">
        <v>269132.43180932821</v>
      </c>
      <c r="Q56" s="577">
        <v>296697.17006932048</v>
      </c>
      <c r="R56" s="577">
        <v>1260.8270398638001</v>
      </c>
      <c r="S56" s="577">
        <v>141338.4441734117</v>
      </c>
      <c r="T56" s="577">
        <v>141338.4441734117</v>
      </c>
      <c r="U56" s="577">
        <v>141338.4441734117</v>
      </c>
      <c r="V56" s="577">
        <v>424015.3325202351</v>
      </c>
      <c r="W56" s="577">
        <v>295584.44084617589</v>
      </c>
      <c r="X56" s="577">
        <v>6442.0477026642202</v>
      </c>
      <c r="Y56" s="576" t="s">
        <v>764</v>
      </c>
      <c r="Z56" s="576" t="s">
        <v>764</v>
      </c>
      <c r="AA56" s="576">
        <v>9864.2586432238713</v>
      </c>
      <c r="AB56" s="576">
        <v>6795.3384685782694</v>
      </c>
      <c r="AC56" s="576"/>
      <c r="AD56" s="576"/>
      <c r="AE56" s="576"/>
      <c r="AF56" s="575" t="s">
        <v>853</v>
      </c>
      <c r="AG56" s="575" t="s">
        <v>852</v>
      </c>
      <c r="AH56" s="575"/>
    </row>
    <row r="57" spans="1:34" ht="18.75" hidden="1" customHeight="1">
      <c r="A57" s="574">
        <v>50</v>
      </c>
      <c r="B57" s="574" t="s">
        <v>754</v>
      </c>
      <c r="C57" s="574" t="s">
        <v>767</v>
      </c>
      <c r="D57" s="574" t="s">
        <v>848</v>
      </c>
      <c r="E57" s="574" t="s">
        <v>768</v>
      </c>
      <c r="F57" s="582" t="s">
        <v>782</v>
      </c>
      <c r="G57" s="582" t="s">
        <v>770</v>
      </c>
      <c r="H57" s="582" t="s">
        <v>732</v>
      </c>
      <c r="I57" s="581" t="s">
        <v>849</v>
      </c>
      <c r="J57" s="581" t="s">
        <v>782</v>
      </c>
      <c r="K57" s="580" t="s">
        <v>850</v>
      </c>
      <c r="L57" s="574">
        <v>2016</v>
      </c>
      <c r="M57" s="579">
        <v>97804.343194222107</v>
      </c>
      <c r="N57" s="578" t="s">
        <v>763</v>
      </c>
      <c r="O57" s="578" t="s">
        <v>763</v>
      </c>
      <c r="P57" s="577">
        <v>236796.75498653812</v>
      </c>
      <c r="Q57" s="577">
        <v>287151.68807807314</v>
      </c>
      <c r="R57" s="577">
        <v>825.33274796973899</v>
      </c>
      <c r="S57" s="577">
        <v>100926.04588659786</v>
      </c>
      <c r="T57" s="577">
        <v>100926.04588659786</v>
      </c>
      <c r="U57" s="577">
        <v>100926.04588659786</v>
      </c>
      <c r="V57" s="577">
        <v>302778.1376597936</v>
      </c>
      <c r="W57" s="577">
        <v>211568.34940794698</v>
      </c>
      <c r="X57" s="577">
        <v>6198.1419747915243</v>
      </c>
      <c r="Y57" s="576" t="s">
        <v>764</v>
      </c>
      <c r="Z57" s="576" t="s">
        <v>764</v>
      </c>
      <c r="AA57" s="576">
        <v>-16.380786325609076</v>
      </c>
      <c r="AB57" s="576">
        <v>-11.284475751296048</v>
      </c>
      <c r="AC57" s="576"/>
      <c r="AD57" s="576"/>
      <c r="AE57" s="576"/>
      <c r="AF57" s="575" t="s">
        <v>854</v>
      </c>
      <c r="AG57" s="575" t="s">
        <v>852</v>
      </c>
      <c r="AH57" s="575"/>
    </row>
    <row r="58" spans="1:34" ht="18.75" hidden="1" customHeight="1">
      <c r="A58" s="574">
        <v>51</v>
      </c>
      <c r="B58" s="574" t="s">
        <v>754</v>
      </c>
      <c r="C58" s="574" t="s">
        <v>767</v>
      </c>
      <c r="D58" s="574" t="s">
        <v>848</v>
      </c>
      <c r="E58" s="574" t="s">
        <v>768</v>
      </c>
      <c r="F58" s="582" t="s">
        <v>783</v>
      </c>
      <c r="G58" s="582" t="s">
        <v>770</v>
      </c>
      <c r="H58" s="582" t="s">
        <v>732</v>
      </c>
      <c r="I58" s="581" t="s">
        <v>849</v>
      </c>
      <c r="J58" s="581" t="s">
        <v>783</v>
      </c>
      <c r="K58" s="580" t="s">
        <v>850</v>
      </c>
      <c r="L58" s="574">
        <v>2016</v>
      </c>
      <c r="M58" s="579">
        <v>622467999.60087097</v>
      </c>
      <c r="N58" s="578" t="s">
        <v>763</v>
      </c>
      <c r="O58" s="578" t="s">
        <v>763</v>
      </c>
      <c r="P58" s="577">
        <v>2169183161.5208969</v>
      </c>
      <c r="Q58" s="577">
        <v>2170897257.3384709</v>
      </c>
      <c r="R58" s="577">
        <v>11133227.128706099</v>
      </c>
      <c r="S58" s="577">
        <v>669008045.25631535</v>
      </c>
      <c r="T58" s="577">
        <v>669008045.25631535</v>
      </c>
      <c r="U58" s="577">
        <v>669008045.25631535</v>
      </c>
      <c r="V58" s="577">
        <v>2007024135.7689462</v>
      </c>
      <c r="W58" s="577">
        <v>1382608547.7315123</v>
      </c>
      <c r="X58" s="577">
        <v>53946269.870446295</v>
      </c>
      <c r="Y58" s="576" t="s">
        <v>764</v>
      </c>
      <c r="Z58" s="576" t="s">
        <v>764</v>
      </c>
      <c r="AA58" s="576" t="e">
        <v>#VALUE!</v>
      </c>
      <c r="AB58" s="576" t="e">
        <v>#VALUE!</v>
      </c>
      <c r="AC58" s="576"/>
      <c r="AD58" s="576"/>
      <c r="AE58" s="576"/>
      <c r="AF58" s="575" t="s">
        <v>854</v>
      </c>
      <c r="AG58" s="575" t="s">
        <v>852</v>
      </c>
      <c r="AH58" s="575"/>
    </row>
    <row r="59" spans="1:34" ht="18.75" hidden="1" customHeight="1">
      <c r="A59" s="574">
        <v>52</v>
      </c>
      <c r="B59" s="574" t="s">
        <v>754</v>
      </c>
      <c r="C59" s="574" t="s">
        <v>767</v>
      </c>
      <c r="D59" s="574" t="s">
        <v>848</v>
      </c>
      <c r="E59" s="574" t="s">
        <v>768</v>
      </c>
      <c r="F59" s="582" t="s">
        <v>784</v>
      </c>
      <c r="G59" s="582" t="s">
        <v>770</v>
      </c>
      <c r="H59" s="582" t="s">
        <v>732</v>
      </c>
      <c r="I59" s="581" t="s">
        <v>849</v>
      </c>
      <c r="J59" s="581" t="s">
        <v>784</v>
      </c>
      <c r="K59" s="580" t="s">
        <v>850</v>
      </c>
      <c r="L59" s="574">
        <v>2016</v>
      </c>
      <c r="M59" s="579">
        <v>424281432.92512399</v>
      </c>
      <c r="N59" s="578" t="s">
        <v>763</v>
      </c>
      <c r="O59" s="578" t="s">
        <v>763</v>
      </c>
      <c r="P59" s="577">
        <v>1934264941.6334074</v>
      </c>
      <c r="Q59" s="577">
        <v>2075911835.8221164</v>
      </c>
      <c r="R59" s="577">
        <v>6751199.06814628</v>
      </c>
      <c r="S59" s="577">
        <v>424986810.56923443</v>
      </c>
      <c r="T59" s="577">
        <v>424986810.56923443</v>
      </c>
      <c r="U59" s="577">
        <v>424986810.56923443</v>
      </c>
      <c r="V59" s="577">
        <v>1274960431.7077034</v>
      </c>
      <c r="W59" s="577">
        <v>878842638.51066768</v>
      </c>
      <c r="X59" s="577">
        <v>46277626.747786298</v>
      </c>
      <c r="Y59" s="576" t="s">
        <v>764</v>
      </c>
      <c r="Z59" s="576" t="s">
        <v>764</v>
      </c>
      <c r="AA59" s="576" t="e">
        <v>#VALUE!</v>
      </c>
      <c r="AB59" s="576" t="e">
        <v>#VALUE!</v>
      </c>
      <c r="AC59" s="576"/>
      <c r="AD59" s="576"/>
      <c r="AE59" s="576"/>
      <c r="AF59" s="575" t="s">
        <v>854</v>
      </c>
      <c r="AG59" s="575" t="s">
        <v>852</v>
      </c>
      <c r="AH59" s="575"/>
    </row>
    <row r="60" spans="1:34" ht="18.75" hidden="1" customHeight="1">
      <c r="A60" s="574">
        <v>53</v>
      </c>
      <c r="B60" s="574" t="s">
        <v>754</v>
      </c>
      <c r="C60" s="574" t="s">
        <v>767</v>
      </c>
      <c r="D60" s="574" t="s">
        <v>848</v>
      </c>
      <c r="E60" s="574" t="s">
        <v>768</v>
      </c>
      <c r="F60" s="582" t="s">
        <v>785</v>
      </c>
      <c r="G60" s="582" t="s">
        <v>770</v>
      </c>
      <c r="H60" s="582" t="s">
        <v>732</v>
      </c>
      <c r="I60" s="581" t="s">
        <v>849</v>
      </c>
      <c r="J60" s="581" t="s">
        <v>785</v>
      </c>
      <c r="K60" s="580" t="s">
        <v>850</v>
      </c>
      <c r="L60" s="574">
        <v>2016</v>
      </c>
      <c r="M60" s="579">
        <v>1238409.8967502301</v>
      </c>
      <c r="N60" s="578" t="s">
        <v>763</v>
      </c>
      <c r="O60" s="578" t="s">
        <v>763</v>
      </c>
      <c r="P60" s="577">
        <v>-28473475.208798978</v>
      </c>
      <c r="Q60" s="577">
        <v>-29464988.738078784</v>
      </c>
      <c r="R60" s="577">
        <v>806223.21620807797</v>
      </c>
      <c r="S60" s="577">
        <v>1784810.1444445392</v>
      </c>
      <c r="T60" s="577">
        <v>1784810.1444445392</v>
      </c>
      <c r="U60" s="577">
        <v>1784810.1444445392</v>
      </c>
      <c r="V60" s="577">
        <v>5354430.4333336176</v>
      </c>
      <c r="W60" s="577">
        <v>3859056.1463959673</v>
      </c>
      <c r="X60" s="577">
        <v>1486699.8226902529</v>
      </c>
      <c r="Y60" s="576" t="s">
        <v>764</v>
      </c>
      <c r="Z60" s="576" t="s">
        <v>764</v>
      </c>
      <c r="AA60" s="576" t="e">
        <v>#VALUE!</v>
      </c>
      <c r="AB60" s="576" t="e">
        <v>#VALUE!</v>
      </c>
      <c r="AC60" s="576"/>
      <c r="AD60" s="576"/>
      <c r="AE60" s="576"/>
      <c r="AF60" s="575" t="s">
        <v>854</v>
      </c>
      <c r="AG60" s="575" t="s">
        <v>852</v>
      </c>
      <c r="AH60" s="575"/>
    </row>
    <row r="61" spans="1:34" ht="18.75" hidden="1" customHeight="1">
      <c r="A61" s="574">
        <v>54</v>
      </c>
      <c r="B61" s="574" t="s">
        <v>754</v>
      </c>
      <c r="C61" s="574" t="s">
        <v>767</v>
      </c>
      <c r="D61" s="574" t="s">
        <v>848</v>
      </c>
      <c r="E61" s="574" t="s">
        <v>768</v>
      </c>
      <c r="F61" s="582" t="s">
        <v>786</v>
      </c>
      <c r="G61" s="582" t="s">
        <v>770</v>
      </c>
      <c r="H61" s="582" t="s">
        <v>732</v>
      </c>
      <c r="I61" s="581" t="s">
        <v>849</v>
      </c>
      <c r="J61" s="581" t="s">
        <v>786</v>
      </c>
      <c r="K61" s="580" t="s">
        <v>850</v>
      </c>
      <c r="L61" s="574">
        <v>2016</v>
      </c>
      <c r="M61" s="579">
        <v>451045.580858309</v>
      </c>
      <c r="N61" s="578" t="s">
        <v>763</v>
      </c>
      <c r="O61" s="578" t="s">
        <v>763</v>
      </c>
      <c r="P61" s="577">
        <v>-26334895.867990877</v>
      </c>
      <c r="Q61" s="577">
        <v>-29056739.574923828</v>
      </c>
      <c r="R61" s="577">
        <v>462418.04391632299</v>
      </c>
      <c r="S61" s="577">
        <v>679849.33936842519</v>
      </c>
      <c r="T61" s="577">
        <v>679849.33936842519</v>
      </c>
      <c r="U61" s="577">
        <v>679849.33936842519</v>
      </c>
      <c r="V61" s="577">
        <v>2039548.0181052755</v>
      </c>
      <c r="W61" s="577">
        <v>1442007.4640094039</v>
      </c>
      <c r="X61" s="577">
        <v>1235875.7957188531</v>
      </c>
      <c r="Y61" s="576" t="s">
        <v>764</v>
      </c>
      <c r="Z61" s="576" t="s">
        <v>764</v>
      </c>
      <c r="AA61" s="576">
        <v>4.41</v>
      </c>
      <c r="AB61" s="576">
        <v>2.96</v>
      </c>
      <c r="AC61" s="576"/>
      <c r="AD61" s="576"/>
      <c r="AE61" s="576"/>
      <c r="AF61" s="575" t="s">
        <v>854</v>
      </c>
      <c r="AG61" s="575" t="s">
        <v>852</v>
      </c>
      <c r="AH61" s="575"/>
    </row>
    <row r="62" spans="1:34" ht="18.75" hidden="1" customHeight="1">
      <c r="A62" s="574">
        <v>55</v>
      </c>
      <c r="B62" s="574" t="s">
        <v>754</v>
      </c>
      <c r="C62" s="574" t="s">
        <v>755</v>
      </c>
      <c r="D62" s="574" t="s">
        <v>855</v>
      </c>
      <c r="E62" s="574" t="s">
        <v>757</v>
      </c>
      <c r="F62" s="582" t="s">
        <v>758</v>
      </c>
      <c r="G62" s="582" t="s">
        <v>856</v>
      </c>
      <c r="H62" s="582" t="s">
        <v>732</v>
      </c>
      <c r="I62" s="581" t="s">
        <v>760</v>
      </c>
      <c r="J62" s="581" t="s">
        <v>761</v>
      </c>
      <c r="K62" s="580" t="s">
        <v>850</v>
      </c>
      <c r="L62" s="574">
        <v>2016</v>
      </c>
      <c r="M62" s="579">
        <v>42453.529695588535</v>
      </c>
      <c r="N62" s="578" t="s">
        <v>763</v>
      </c>
      <c r="O62" s="578" t="s">
        <v>763</v>
      </c>
      <c r="P62" s="577">
        <v>107458.39836377802</v>
      </c>
      <c r="Q62" s="577">
        <v>114401.61230873302</v>
      </c>
      <c r="R62" s="577">
        <v>646.64169377370911</v>
      </c>
      <c r="S62" s="577">
        <v>25311.150040951987</v>
      </c>
      <c r="T62" s="577">
        <v>25311.150040951987</v>
      </c>
      <c r="U62" s="577">
        <v>25311.150040951987</v>
      </c>
      <c r="V62" s="577">
        <v>75933.450122855953</v>
      </c>
      <c r="W62" s="577">
        <v>52309.404419983221</v>
      </c>
      <c r="X62" s="577">
        <v>28427.490403928648</v>
      </c>
      <c r="Y62" s="576" t="s">
        <v>764</v>
      </c>
      <c r="Z62" s="576" t="s">
        <v>764</v>
      </c>
      <c r="AA62" s="576">
        <v>211.95000000000002</v>
      </c>
      <c r="AB62" s="576">
        <v>153.78</v>
      </c>
      <c r="AC62" s="576"/>
      <c r="AD62" s="576"/>
      <c r="AE62" s="576"/>
      <c r="AF62" s="575" t="s">
        <v>857</v>
      </c>
      <c r="AG62" s="575" t="s">
        <v>858</v>
      </c>
      <c r="AH62" s="575"/>
    </row>
    <row r="63" spans="1:34" ht="18.75" hidden="1" customHeight="1">
      <c r="A63" s="574">
        <v>56</v>
      </c>
      <c r="B63" s="574" t="s">
        <v>754</v>
      </c>
      <c r="C63" s="574" t="s">
        <v>755</v>
      </c>
      <c r="D63" s="574" t="s">
        <v>859</v>
      </c>
      <c r="E63" s="574" t="s">
        <v>860</v>
      </c>
      <c r="F63" s="582" t="s">
        <v>861</v>
      </c>
      <c r="G63" s="582" t="s">
        <v>862</v>
      </c>
      <c r="H63" s="582" t="s">
        <v>732</v>
      </c>
      <c r="I63" s="581" t="s">
        <v>863</v>
      </c>
      <c r="J63" s="581" t="s">
        <v>864</v>
      </c>
      <c r="K63" s="580" t="s">
        <v>850</v>
      </c>
      <c r="L63" s="611">
        <v>2016</v>
      </c>
      <c r="M63" s="598">
        <v>3.7510014566642389</v>
      </c>
      <c r="N63" s="578">
        <v>82402</v>
      </c>
      <c r="O63" s="578">
        <v>21968</v>
      </c>
      <c r="P63" s="598">
        <v>7.3340558175075525</v>
      </c>
      <c r="Q63" s="598">
        <v>13.499810030395137</v>
      </c>
      <c r="R63" s="598">
        <v>0.70816317545376795</v>
      </c>
      <c r="S63" s="598">
        <v>0.4587736522038085</v>
      </c>
      <c r="T63" s="598">
        <v>0.4587736522038085</v>
      </c>
      <c r="U63" s="598">
        <v>0.4587736522038085</v>
      </c>
      <c r="V63" s="598">
        <v>1.3763209566114254</v>
      </c>
      <c r="W63" s="598">
        <v>0.94812667427335662</v>
      </c>
      <c r="X63" s="598">
        <v>0.96906534940455347</v>
      </c>
      <c r="Y63" s="576">
        <v>6198.1419747915243</v>
      </c>
      <c r="Z63" s="576">
        <v>6396</v>
      </c>
      <c r="AA63" s="576">
        <v>6.18</v>
      </c>
      <c r="AB63" s="576">
        <v>4.32</v>
      </c>
      <c r="AC63" s="576"/>
      <c r="AD63" s="576"/>
      <c r="AE63" s="576"/>
      <c r="AF63" s="575" t="s">
        <v>865</v>
      </c>
      <c r="AG63" s="575" t="s">
        <v>866</v>
      </c>
      <c r="AH63" s="575"/>
    </row>
    <row r="64" spans="1:34" ht="18.75" hidden="1" customHeight="1">
      <c r="A64" s="574">
        <v>57</v>
      </c>
      <c r="B64" s="574" t="s">
        <v>754</v>
      </c>
      <c r="C64" s="574" t="s">
        <v>755</v>
      </c>
      <c r="D64" s="574" t="s">
        <v>859</v>
      </c>
      <c r="E64" s="574" t="s">
        <v>860</v>
      </c>
      <c r="F64" s="582" t="s">
        <v>867</v>
      </c>
      <c r="G64" s="582" t="s">
        <v>862</v>
      </c>
      <c r="H64" s="582" t="s">
        <v>732</v>
      </c>
      <c r="I64" s="581" t="s">
        <v>863</v>
      </c>
      <c r="J64" s="581" t="s">
        <v>868</v>
      </c>
      <c r="K64" s="580" t="s">
        <v>850</v>
      </c>
      <c r="L64" s="611">
        <v>2016</v>
      </c>
      <c r="M64" s="577">
        <v>17791.417197742172</v>
      </c>
      <c r="N64" s="578">
        <v>390841853</v>
      </c>
      <c r="O64" s="578">
        <v>21968</v>
      </c>
      <c r="P64" s="577">
        <v>61441.877780799441</v>
      </c>
      <c r="Q64" s="577">
        <v>98316.27268759931</v>
      </c>
      <c r="R64" s="577">
        <v>3845.101555649735</v>
      </c>
      <c r="S64" s="577">
        <v>3288.086214407957</v>
      </c>
      <c r="T64" s="577">
        <v>3288.086214407957</v>
      </c>
      <c r="U64" s="577">
        <v>3288.086214407957</v>
      </c>
      <c r="V64" s="577">
        <v>9864.2586432238713</v>
      </c>
      <c r="W64" s="577">
        <v>6795.3384685782694</v>
      </c>
      <c r="X64" s="577">
        <v>7235.4013051573329</v>
      </c>
      <c r="Y64" s="576">
        <v>46277626.747786298</v>
      </c>
      <c r="Z64" s="576">
        <v>6396</v>
      </c>
      <c r="AA64" s="576" t="e">
        <v>#VALUE!</v>
      </c>
      <c r="AB64" s="576" t="e">
        <v>#VALUE!</v>
      </c>
      <c r="AC64" s="576"/>
      <c r="AD64" s="576"/>
      <c r="AE64" s="576"/>
      <c r="AF64" s="575" t="s">
        <v>865</v>
      </c>
      <c r="AG64" s="575" t="s">
        <v>866</v>
      </c>
      <c r="AH64" s="575"/>
    </row>
    <row r="65" spans="1:34" ht="18.75" hidden="1" customHeight="1">
      <c r="A65" s="574">
        <v>58</v>
      </c>
      <c r="B65" s="574" t="s">
        <v>754</v>
      </c>
      <c r="C65" s="574" t="s">
        <v>755</v>
      </c>
      <c r="D65" s="574" t="s">
        <v>859</v>
      </c>
      <c r="E65" s="574" t="s">
        <v>860</v>
      </c>
      <c r="F65" s="582" t="s">
        <v>869</v>
      </c>
      <c r="G65" s="582" t="s">
        <v>862</v>
      </c>
      <c r="H65" s="582" t="s">
        <v>732</v>
      </c>
      <c r="I65" s="581" t="s">
        <v>863</v>
      </c>
      <c r="J65" s="581" t="s">
        <v>870</v>
      </c>
      <c r="K65" s="580" t="s">
        <v>850</v>
      </c>
      <c r="L65" s="611">
        <v>2016</v>
      </c>
      <c r="M65" s="577">
        <v>3.8351758779093545</v>
      </c>
      <c r="N65" s="578">
        <v>84251.143685912699</v>
      </c>
      <c r="O65" s="578">
        <v>21968</v>
      </c>
      <c r="P65" s="577">
        <v>-854.08657015297149</v>
      </c>
      <c r="Q65" s="577">
        <v>-1395.6140195788223</v>
      </c>
      <c r="R65" s="577">
        <v>132.09404088456441</v>
      </c>
      <c r="S65" s="577">
        <v>-5.4602621085363587</v>
      </c>
      <c r="T65" s="577">
        <v>-5.4602621085363587</v>
      </c>
      <c r="U65" s="577">
        <v>-5.4602621085363587</v>
      </c>
      <c r="V65" s="577">
        <v>-16.380786325609076</v>
      </c>
      <c r="W65" s="577">
        <v>-11.284475751296048</v>
      </c>
      <c r="X65" s="577">
        <v>193.22635955579318</v>
      </c>
      <c r="Y65" s="576">
        <v>1235875.7957188531</v>
      </c>
      <c r="Z65" s="576">
        <v>6396</v>
      </c>
      <c r="AA65" s="576" t="e">
        <v>#VALUE!</v>
      </c>
      <c r="AB65" s="576" t="e">
        <v>#VALUE!</v>
      </c>
      <c r="AC65" s="576"/>
      <c r="AD65" s="576"/>
      <c r="AE65" s="576"/>
      <c r="AF65" s="575" t="s">
        <v>865</v>
      </c>
      <c r="AG65" s="575" t="s">
        <v>866</v>
      </c>
      <c r="AH65" s="575"/>
    </row>
    <row r="66" spans="1:34" ht="18.75" hidden="1" customHeight="1">
      <c r="A66" s="574">
        <v>59</v>
      </c>
      <c r="B66" s="574" t="s">
        <v>754</v>
      </c>
      <c r="C66" s="574" t="s">
        <v>755</v>
      </c>
      <c r="D66" s="574" t="s">
        <v>859</v>
      </c>
      <c r="E66" s="574" t="s">
        <v>871</v>
      </c>
      <c r="F66" s="582" t="s">
        <v>861</v>
      </c>
      <c r="G66" s="582" t="s">
        <v>872</v>
      </c>
      <c r="H66" s="582" t="s">
        <v>732</v>
      </c>
      <c r="I66" s="581" t="s">
        <v>863</v>
      </c>
      <c r="J66" s="581" t="s">
        <v>873</v>
      </c>
      <c r="K66" s="580" t="s">
        <v>850</v>
      </c>
      <c r="L66" s="611">
        <v>2016</v>
      </c>
      <c r="M66" s="598">
        <v>3.2393629493648981</v>
      </c>
      <c r="N66" s="578">
        <v>43967.87331172976</v>
      </c>
      <c r="O66" s="578">
        <v>13573</v>
      </c>
      <c r="P66" s="598">
        <v>0</v>
      </c>
      <c r="Q66" s="598">
        <v>16.91622014213597</v>
      </c>
      <c r="R66" s="598">
        <v>1.8624585434977029E-2</v>
      </c>
      <c r="S66" s="577" t="s">
        <v>874</v>
      </c>
      <c r="T66" s="577" t="s">
        <v>874</v>
      </c>
      <c r="U66" s="577" t="s">
        <v>874</v>
      </c>
      <c r="V66" s="577" t="s">
        <v>874</v>
      </c>
      <c r="W66" s="577" t="s">
        <v>874</v>
      </c>
      <c r="X66" s="598">
        <v>0.11933547106168485</v>
      </c>
      <c r="Y66" s="576">
        <v>754.67751899409495</v>
      </c>
      <c r="Z66" s="576">
        <v>6324</v>
      </c>
      <c r="AA66" s="576" t="e">
        <v>#VALUE!</v>
      </c>
      <c r="AB66" s="576" t="e">
        <v>#VALUE!</v>
      </c>
      <c r="AC66" s="576"/>
      <c r="AD66" s="576"/>
      <c r="AE66" s="576"/>
      <c r="AF66" s="575" t="s">
        <v>875</v>
      </c>
      <c r="AG66" s="575" t="s">
        <v>876</v>
      </c>
      <c r="AH66" s="575"/>
    </row>
    <row r="67" spans="1:34" ht="18.75" hidden="1" customHeight="1">
      <c r="A67" s="574">
        <v>60</v>
      </c>
      <c r="B67" s="574" t="s">
        <v>754</v>
      </c>
      <c r="C67" s="574" t="s">
        <v>755</v>
      </c>
      <c r="D67" s="574" t="s">
        <v>859</v>
      </c>
      <c r="E67" s="574" t="s">
        <v>871</v>
      </c>
      <c r="F67" s="582" t="s">
        <v>867</v>
      </c>
      <c r="G67" s="582" t="s">
        <v>872</v>
      </c>
      <c r="H67" s="582" t="s">
        <v>732</v>
      </c>
      <c r="I67" s="581" t="s">
        <v>863</v>
      </c>
      <c r="J67" s="581" t="s">
        <v>877</v>
      </c>
      <c r="K67" s="580" t="s">
        <v>850</v>
      </c>
      <c r="L67" s="611">
        <v>2016</v>
      </c>
      <c r="M67" s="577">
        <v>26408.666304034865</v>
      </c>
      <c r="N67" s="578">
        <v>358444827.74466521</v>
      </c>
      <c r="O67" s="578">
        <v>13573</v>
      </c>
      <c r="P67" s="577">
        <v>65949.398012764752</v>
      </c>
      <c r="Q67" s="577">
        <v>150255.9347505201</v>
      </c>
      <c r="R67" s="577">
        <v>824.67508692301249</v>
      </c>
      <c r="S67" s="577" t="s">
        <v>874</v>
      </c>
      <c r="T67" s="577" t="s">
        <v>874</v>
      </c>
      <c r="U67" s="577" t="s">
        <v>874</v>
      </c>
      <c r="V67" s="577" t="s">
        <v>874</v>
      </c>
      <c r="W67" s="577" t="s">
        <v>874</v>
      </c>
      <c r="X67" s="577">
        <v>2185.5275346277672</v>
      </c>
      <c r="Y67" s="576">
        <v>13821276.128985999</v>
      </c>
      <c r="Z67" s="576">
        <v>6324</v>
      </c>
      <c r="AA67" s="576">
        <v>2.0999999999999996</v>
      </c>
      <c r="AB67" s="576">
        <v>1.42</v>
      </c>
      <c r="AC67" s="576"/>
      <c r="AD67" s="576"/>
      <c r="AE67" s="576"/>
      <c r="AF67" s="575" t="s">
        <v>875</v>
      </c>
      <c r="AG67" s="575" t="s">
        <v>876</v>
      </c>
      <c r="AH67" s="575"/>
    </row>
    <row r="68" spans="1:34" ht="18.75" hidden="1" customHeight="1">
      <c r="A68" s="574">
        <v>61</v>
      </c>
      <c r="B68" s="574" t="s">
        <v>754</v>
      </c>
      <c r="C68" s="574" t="s">
        <v>755</v>
      </c>
      <c r="D68" s="574" t="s">
        <v>859</v>
      </c>
      <c r="E68" s="574" t="s">
        <v>871</v>
      </c>
      <c r="F68" s="582" t="s">
        <v>869</v>
      </c>
      <c r="G68" s="582" t="s">
        <v>872</v>
      </c>
      <c r="H68" s="582" t="s">
        <v>732</v>
      </c>
      <c r="I68" s="581" t="s">
        <v>863</v>
      </c>
      <c r="J68" s="581" t="s">
        <v>878</v>
      </c>
      <c r="K68" s="580" t="s">
        <v>850</v>
      </c>
      <c r="L68" s="611">
        <v>2016</v>
      </c>
      <c r="M68" s="577">
        <v>-75.019524055109414</v>
      </c>
      <c r="N68" s="578">
        <v>-1018240</v>
      </c>
      <c r="O68" s="578">
        <v>13573</v>
      </c>
      <c r="P68" s="577">
        <v>-968.65441579763183</v>
      </c>
      <c r="Q68" s="577">
        <v>-2253.965942153563</v>
      </c>
      <c r="R68" s="577">
        <v>52.180663016717212</v>
      </c>
      <c r="S68" s="577" t="s">
        <v>874</v>
      </c>
      <c r="T68" s="577" t="s">
        <v>874</v>
      </c>
      <c r="U68" s="577" t="s">
        <v>874</v>
      </c>
      <c r="V68" s="577" t="s">
        <v>874</v>
      </c>
      <c r="W68" s="577" t="s">
        <v>874</v>
      </c>
      <c r="X68" s="577">
        <v>68.555562551130933</v>
      </c>
      <c r="Y68" s="576">
        <v>433545.37757335202</v>
      </c>
      <c r="Z68" s="576">
        <v>6324</v>
      </c>
      <c r="AA68" s="576">
        <v>2.4325316293994204E-2</v>
      </c>
      <c r="AB68" s="576">
        <v>1.6757342193826446E-2</v>
      </c>
      <c r="AC68" s="576"/>
      <c r="AD68" s="576"/>
      <c r="AE68" s="576"/>
      <c r="AF68" s="575" t="s">
        <v>875</v>
      </c>
      <c r="AG68" s="575" t="s">
        <v>876</v>
      </c>
      <c r="AH68" s="575"/>
    </row>
    <row r="69" spans="1:34" ht="18.75" hidden="1" customHeight="1">
      <c r="A69" s="574">
        <v>62</v>
      </c>
      <c r="B69" s="574" t="s">
        <v>754</v>
      </c>
      <c r="C69" s="574" t="s">
        <v>755</v>
      </c>
      <c r="D69" s="574" t="s">
        <v>859</v>
      </c>
      <c r="E69" s="574" t="s">
        <v>879</v>
      </c>
      <c r="F69" s="582" t="s">
        <v>861</v>
      </c>
      <c r="G69" s="582" t="s">
        <v>880</v>
      </c>
      <c r="H69" s="582" t="s">
        <v>732</v>
      </c>
      <c r="I69" s="581" t="s">
        <v>863</v>
      </c>
      <c r="J69" s="581" t="s">
        <v>881</v>
      </c>
      <c r="K69" s="580" t="s">
        <v>850</v>
      </c>
      <c r="L69" s="611">
        <v>2016</v>
      </c>
      <c r="M69" s="577">
        <v>0</v>
      </c>
      <c r="N69" s="578" t="s">
        <v>763</v>
      </c>
      <c r="O69" s="578" t="s">
        <v>763</v>
      </c>
      <c r="P69" s="577" t="s">
        <v>882</v>
      </c>
      <c r="Q69" s="577" t="s">
        <v>882</v>
      </c>
      <c r="R69" s="577" t="s">
        <v>882</v>
      </c>
      <c r="S69" s="577">
        <v>1.47</v>
      </c>
      <c r="T69" s="577">
        <v>1.47</v>
      </c>
      <c r="U69" s="577">
        <v>1.47</v>
      </c>
      <c r="V69" s="577">
        <v>4.41</v>
      </c>
      <c r="W69" s="577">
        <v>2.96</v>
      </c>
      <c r="X69" s="577">
        <v>0</v>
      </c>
      <c r="Y69" s="576" t="s">
        <v>764</v>
      </c>
      <c r="Z69" s="576" t="s">
        <v>764</v>
      </c>
      <c r="AA69" s="576">
        <v>2.4325316293994204E-2</v>
      </c>
      <c r="AB69" s="576">
        <v>1.6757342193826446E-2</v>
      </c>
      <c r="AC69" s="576"/>
      <c r="AD69" s="576"/>
      <c r="AE69" s="576"/>
      <c r="AF69" s="575" t="s">
        <v>883</v>
      </c>
      <c r="AG69" s="575" t="s">
        <v>884</v>
      </c>
      <c r="AH69" s="575"/>
    </row>
    <row r="70" spans="1:34" ht="18.75" hidden="1" customHeight="1">
      <c r="A70" s="574">
        <v>63</v>
      </c>
      <c r="B70" s="574" t="s">
        <v>754</v>
      </c>
      <c r="C70" s="574" t="s">
        <v>755</v>
      </c>
      <c r="D70" s="574" t="s">
        <v>859</v>
      </c>
      <c r="E70" s="574" t="s">
        <v>879</v>
      </c>
      <c r="F70" s="582" t="s">
        <v>867</v>
      </c>
      <c r="G70" s="582" t="s">
        <v>880</v>
      </c>
      <c r="H70" s="582" t="s">
        <v>732</v>
      </c>
      <c r="I70" s="581" t="s">
        <v>863</v>
      </c>
      <c r="J70" s="581" t="s">
        <v>885</v>
      </c>
      <c r="K70" s="580" t="s">
        <v>850</v>
      </c>
      <c r="L70" s="611">
        <v>2016</v>
      </c>
      <c r="M70" s="577">
        <v>0</v>
      </c>
      <c r="N70" s="578" t="s">
        <v>763</v>
      </c>
      <c r="O70" s="578" t="s">
        <v>763</v>
      </c>
      <c r="P70" s="577">
        <v>0</v>
      </c>
      <c r="Q70" s="577">
        <v>0</v>
      </c>
      <c r="R70" s="577">
        <v>0</v>
      </c>
      <c r="S70" s="577">
        <v>70.650000000000006</v>
      </c>
      <c r="T70" s="577">
        <v>70.650000000000006</v>
      </c>
      <c r="U70" s="577">
        <v>70.650000000000006</v>
      </c>
      <c r="V70" s="577">
        <v>211.95000000000002</v>
      </c>
      <c r="W70" s="577">
        <v>153.78</v>
      </c>
      <c r="X70" s="577">
        <v>0</v>
      </c>
      <c r="Y70" s="576" t="s">
        <v>764</v>
      </c>
      <c r="Z70" s="576" t="s">
        <v>764</v>
      </c>
      <c r="AA70" s="576">
        <v>700.47312677555044</v>
      </c>
      <c r="AB70" s="576">
        <v>464.64717409444847</v>
      </c>
      <c r="AC70" s="576"/>
      <c r="AD70" s="576"/>
      <c r="AE70" s="576"/>
      <c r="AF70" s="575" t="s">
        <v>883</v>
      </c>
      <c r="AG70" s="575" t="s">
        <v>884</v>
      </c>
      <c r="AH70" s="575"/>
    </row>
    <row r="71" spans="1:34" ht="18.75" hidden="1" customHeight="1">
      <c r="A71" s="574">
        <v>64</v>
      </c>
      <c r="B71" s="574" t="s">
        <v>754</v>
      </c>
      <c r="C71" s="574" t="s">
        <v>755</v>
      </c>
      <c r="D71" s="574" t="s">
        <v>859</v>
      </c>
      <c r="E71" s="574" t="s">
        <v>879</v>
      </c>
      <c r="F71" s="582" t="s">
        <v>869</v>
      </c>
      <c r="G71" s="582" t="s">
        <v>880</v>
      </c>
      <c r="H71" s="582" t="s">
        <v>732</v>
      </c>
      <c r="I71" s="581" t="s">
        <v>863</v>
      </c>
      <c r="J71" s="581" t="s">
        <v>886</v>
      </c>
      <c r="K71" s="580" t="s">
        <v>850</v>
      </c>
      <c r="L71" s="574">
        <v>2016</v>
      </c>
      <c r="M71" s="579">
        <v>0</v>
      </c>
      <c r="N71" s="578" t="s">
        <v>763</v>
      </c>
      <c r="O71" s="578" t="s">
        <v>763</v>
      </c>
      <c r="P71" s="577">
        <v>0</v>
      </c>
      <c r="Q71" s="577">
        <v>0</v>
      </c>
      <c r="R71" s="577">
        <v>0</v>
      </c>
      <c r="S71" s="577">
        <v>2.06</v>
      </c>
      <c r="T71" s="577">
        <v>2.06</v>
      </c>
      <c r="U71" s="577">
        <v>2.06</v>
      </c>
      <c r="V71" s="577">
        <v>6.18</v>
      </c>
      <c r="W71" s="577">
        <v>4.32</v>
      </c>
      <c r="X71" s="577">
        <v>0</v>
      </c>
      <c r="Y71" s="576" t="s">
        <v>764</v>
      </c>
      <c r="Z71" s="576" t="s">
        <v>764</v>
      </c>
      <c r="AA71" s="576">
        <v>0.15497764595879845</v>
      </c>
      <c r="AB71" s="576">
        <v>0.10280183848600298</v>
      </c>
      <c r="AC71" s="576"/>
      <c r="AD71" s="576"/>
      <c r="AE71" s="576"/>
      <c r="AF71" s="575" t="s">
        <v>883</v>
      </c>
      <c r="AG71" s="575" t="s">
        <v>884</v>
      </c>
      <c r="AH71" s="575"/>
    </row>
    <row r="72" spans="1:34" ht="18.75" hidden="1" customHeight="1">
      <c r="A72" s="574">
        <v>65</v>
      </c>
      <c r="B72" s="574" t="s">
        <v>754</v>
      </c>
      <c r="C72" s="574" t="s">
        <v>755</v>
      </c>
      <c r="D72" s="574" t="s">
        <v>859</v>
      </c>
      <c r="E72" s="574" t="s">
        <v>887</v>
      </c>
      <c r="F72" s="582" t="s">
        <v>861</v>
      </c>
      <c r="G72" s="582" t="s">
        <v>888</v>
      </c>
      <c r="H72" s="582" t="s">
        <v>732</v>
      </c>
      <c r="I72" s="581" t="s">
        <v>863</v>
      </c>
      <c r="J72" s="581" t="s">
        <v>889</v>
      </c>
      <c r="K72" s="580" t="s">
        <v>850</v>
      </c>
      <c r="L72" s="574">
        <v>2016</v>
      </c>
      <c r="M72" s="599">
        <v>3.5477427511241526</v>
      </c>
      <c r="N72" s="578">
        <v>47983.220708954163</v>
      </c>
      <c r="O72" s="578">
        <v>13525</v>
      </c>
      <c r="P72" s="598">
        <v>7.5891127354438295</v>
      </c>
      <c r="Q72" s="598">
        <v>3.5473660611335993</v>
      </c>
      <c r="R72" s="598">
        <v>8.1899694272682635E-2</v>
      </c>
      <c r="S72" s="577" t="s">
        <v>874</v>
      </c>
      <c r="T72" s="577" t="s">
        <v>874</v>
      </c>
      <c r="U72" s="577" t="s">
        <v>874</v>
      </c>
      <c r="V72" s="577" t="s">
        <v>874</v>
      </c>
      <c r="W72" s="577" t="s">
        <v>874</v>
      </c>
      <c r="X72" s="598">
        <v>0.11933547106168485</v>
      </c>
      <c r="Y72" s="576">
        <v>754.67751899409495</v>
      </c>
      <c r="Z72" s="576">
        <v>6324</v>
      </c>
      <c r="AA72" s="576">
        <v>0.39800385990964959</v>
      </c>
      <c r="AB72" s="576">
        <v>0.26400922707340091</v>
      </c>
      <c r="AC72" s="576"/>
      <c r="AD72" s="576"/>
      <c r="AE72" s="576"/>
      <c r="AF72" s="575" t="s">
        <v>890</v>
      </c>
      <c r="AG72" s="575" t="s">
        <v>891</v>
      </c>
      <c r="AH72" s="575"/>
    </row>
    <row r="73" spans="1:34" ht="18.75" hidden="1" customHeight="1">
      <c r="A73" s="574">
        <v>66</v>
      </c>
      <c r="B73" s="574" t="s">
        <v>754</v>
      </c>
      <c r="C73" s="574" t="s">
        <v>755</v>
      </c>
      <c r="D73" s="574" t="s">
        <v>859</v>
      </c>
      <c r="E73" s="574" t="s">
        <v>887</v>
      </c>
      <c r="F73" s="582" t="s">
        <v>867</v>
      </c>
      <c r="G73" s="582" t="s">
        <v>888</v>
      </c>
      <c r="H73" s="582" t="s">
        <v>732</v>
      </c>
      <c r="I73" s="581" t="s">
        <v>863</v>
      </c>
      <c r="J73" s="581" t="s">
        <v>892</v>
      </c>
      <c r="K73" s="580" t="s">
        <v>850</v>
      </c>
      <c r="L73" s="574">
        <v>2016</v>
      </c>
      <c r="M73" s="579">
        <v>26921.303517263077</v>
      </c>
      <c r="N73" s="578">
        <v>364110630.07098311</v>
      </c>
      <c r="O73" s="578">
        <v>13525</v>
      </c>
      <c r="P73" s="577">
        <v>66208.753183408335</v>
      </c>
      <c r="Q73" s="577">
        <v>26917.323284614697</v>
      </c>
      <c r="R73" s="577">
        <v>761.27707542182577</v>
      </c>
      <c r="S73" s="577" t="s">
        <v>874</v>
      </c>
      <c r="T73" s="577" t="s">
        <v>874</v>
      </c>
      <c r="U73" s="577" t="s">
        <v>874</v>
      </c>
      <c r="V73" s="577" t="s">
        <v>874</v>
      </c>
      <c r="W73" s="577" t="s">
        <v>874</v>
      </c>
      <c r="X73" s="577">
        <v>2185.5275346277672</v>
      </c>
      <c r="Y73" s="576">
        <v>13821276.128985999</v>
      </c>
      <c r="Z73" s="576">
        <v>6324</v>
      </c>
      <c r="AA73" s="576">
        <v>1071.0604232627184</v>
      </c>
      <c r="AB73" s="576">
        <v>710.47008076426994</v>
      </c>
      <c r="AC73" s="576"/>
      <c r="AD73" s="576"/>
      <c r="AE73" s="576"/>
      <c r="AF73" s="575" t="s">
        <v>890</v>
      </c>
      <c r="AG73" s="575" t="s">
        <v>891</v>
      </c>
      <c r="AH73" s="575"/>
    </row>
    <row r="74" spans="1:34" ht="18.75" hidden="1" customHeight="1">
      <c r="A74" s="574">
        <v>67</v>
      </c>
      <c r="B74" s="574" t="s">
        <v>754</v>
      </c>
      <c r="C74" s="574" t="s">
        <v>755</v>
      </c>
      <c r="D74" s="574" t="s">
        <v>859</v>
      </c>
      <c r="E74" s="574" t="s">
        <v>887</v>
      </c>
      <c r="F74" s="582" t="s">
        <v>869</v>
      </c>
      <c r="G74" s="582" t="s">
        <v>888</v>
      </c>
      <c r="H74" s="582" t="s">
        <v>732</v>
      </c>
      <c r="I74" s="581" t="s">
        <v>863</v>
      </c>
      <c r="J74" s="581" t="s">
        <v>893</v>
      </c>
      <c r="K74" s="580" t="s">
        <v>850</v>
      </c>
      <c r="L74" s="574">
        <v>2016</v>
      </c>
      <c r="M74" s="579">
        <v>-44.401914902810184</v>
      </c>
      <c r="N74" s="578">
        <v>-600535.89906050777</v>
      </c>
      <c r="O74" s="578">
        <v>13525</v>
      </c>
      <c r="P74" s="577">
        <v>-964.44774937687782</v>
      </c>
      <c r="Q74" s="577">
        <v>-44.395202118763066</v>
      </c>
      <c r="R74" s="577">
        <v>54.528459728478438</v>
      </c>
      <c r="S74" s="577" t="s">
        <v>874</v>
      </c>
      <c r="T74" s="577" t="s">
        <v>874</v>
      </c>
      <c r="U74" s="577" t="s">
        <v>874</v>
      </c>
      <c r="V74" s="577" t="s">
        <v>874</v>
      </c>
      <c r="W74" s="577" t="s">
        <v>874</v>
      </c>
      <c r="X74" s="577">
        <v>68.555562551130933</v>
      </c>
      <c r="Y74" s="576">
        <v>433545.37757335202</v>
      </c>
      <c r="Z74" s="576">
        <v>6324</v>
      </c>
      <c r="AA74" s="576">
        <v>0.23696900956212988</v>
      </c>
      <c r="AB74" s="576">
        <v>0.15718944300954615</v>
      </c>
      <c r="AC74" s="576"/>
      <c r="AD74" s="576"/>
      <c r="AE74" s="576"/>
      <c r="AF74" s="575" t="s">
        <v>890</v>
      </c>
      <c r="AG74" s="575" t="s">
        <v>891</v>
      </c>
      <c r="AH74" s="575"/>
    </row>
    <row r="75" spans="1:34" ht="18.75" hidden="1" customHeight="1">
      <c r="A75" s="574">
        <v>68</v>
      </c>
      <c r="B75" s="574" t="s">
        <v>754</v>
      </c>
      <c r="C75" s="574" t="s">
        <v>755</v>
      </c>
      <c r="D75" s="574" t="s">
        <v>894</v>
      </c>
      <c r="E75" s="574" t="s">
        <v>895</v>
      </c>
      <c r="F75" s="582" t="s">
        <v>896</v>
      </c>
      <c r="G75" s="582" t="s">
        <v>897</v>
      </c>
      <c r="H75" s="582" t="s">
        <v>732</v>
      </c>
      <c r="I75" s="581" t="s">
        <v>898</v>
      </c>
      <c r="J75" s="581" t="s">
        <v>898</v>
      </c>
      <c r="K75" s="580" t="s">
        <v>850</v>
      </c>
      <c r="L75" s="574">
        <v>2016</v>
      </c>
      <c r="M75" s="599">
        <v>2.6745722060229009E-2</v>
      </c>
      <c r="N75" s="578">
        <v>21968</v>
      </c>
      <c r="O75" s="578">
        <v>821365</v>
      </c>
      <c r="P75" s="584">
        <v>3.7552926231167474E-2</v>
      </c>
      <c r="Q75" s="584">
        <v>4.1519488924159326E-2</v>
      </c>
      <c r="R75" s="584">
        <v>7.7566998391272058E-3</v>
      </c>
      <c r="S75" s="577">
        <v>0.7</v>
      </c>
      <c r="T75" s="577">
        <v>0.7</v>
      </c>
      <c r="U75" s="577">
        <v>0.7</v>
      </c>
      <c r="V75" s="577">
        <v>2.0999999999999996</v>
      </c>
      <c r="W75" s="577">
        <v>1.42</v>
      </c>
      <c r="X75" s="584">
        <v>6.4650270942856886E-3</v>
      </c>
      <c r="Y75" s="576">
        <v>6396</v>
      </c>
      <c r="Z75" s="576">
        <v>989323</v>
      </c>
      <c r="AA75" s="576">
        <v>0.60856893199789819</v>
      </c>
      <c r="AB75" s="576">
        <v>0.40368405822527248</v>
      </c>
      <c r="AC75" s="576"/>
      <c r="AD75" s="576"/>
      <c r="AE75" s="576"/>
      <c r="AF75" s="575" t="s">
        <v>899</v>
      </c>
      <c r="AG75" s="575" t="s">
        <v>900</v>
      </c>
      <c r="AH75" s="575"/>
    </row>
    <row r="76" spans="1:34" ht="18.75" hidden="1" customHeight="1">
      <c r="A76" s="574">
        <v>69</v>
      </c>
      <c r="B76" s="574" t="s">
        <v>754</v>
      </c>
      <c r="C76" s="574" t="s">
        <v>755</v>
      </c>
      <c r="D76" s="574" t="s">
        <v>894</v>
      </c>
      <c r="E76" s="574" t="s">
        <v>901</v>
      </c>
      <c r="F76" s="582" t="s">
        <v>896</v>
      </c>
      <c r="G76" s="582" t="s">
        <v>902</v>
      </c>
      <c r="H76" s="582" t="s">
        <v>732</v>
      </c>
      <c r="I76" s="581" t="s">
        <v>903</v>
      </c>
      <c r="J76" s="581" t="s">
        <v>903</v>
      </c>
      <c r="K76" s="580" t="s">
        <v>850</v>
      </c>
      <c r="L76" s="574">
        <v>2016</v>
      </c>
      <c r="M76" s="599">
        <v>1.6742897906088707E-2</v>
      </c>
      <c r="N76" s="578">
        <v>399</v>
      </c>
      <c r="O76" s="578">
        <v>23831</v>
      </c>
      <c r="P76" s="584">
        <v>1.8132975151108125E-2</v>
      </c>
      <c r="Q76" s="584">
        <v>4.1752339389870337E-2</v>
      </c>
      <c r="R76" s="584">
        <v>1.3302034428794992E-3</v>
      </c>
      <c r="S76" s="577">
        <v>8.1084387646647351E-3</v>
      </c>
      <c r="T76" s="577">
        <v>8.1084387646647351E-3</v>
      </c>
      <c r="U76" s="577">
        <v>8.1084387646647351E-3</v>
      </c>
      <c r="V76" s="577">
        <v>2.4325316293994204E-2</v>
      </c>
      <c r="W76" s="577">
        <v>1.6757342193826446E-2</v>
      </c>
      <c r="X76" s="584">
        <v>0</v>
      </c>
      <c r="Y76" s="576">
        <v>0</v>
      </c>
      <c r="Z76" s="576">
        <v>25819</v>
      </c>
      <c r="AA76" s="576" t="s">
        <v>904</v>
      </c>
      <c r="AB76" s="576" t="s">
        <v>904</v>
      </c>
      <c r="AC76" s="576"/>
      <c r="AD76" s="576"/>
      <c r="AE76" s="576"/>
      <c r="AF76" s="575" t="s">
        <v>905</v>
      </c>
      <c r="AG76" s="575" t="s">
        <v>906</v>
      </c>
      <c r="AH76" s="575"/>
    </row>
    <row r="77" spans="1:34" ht="18.75" hidden="1" customHeight="1">
      <c r="A77" s="574">
        <v>70</v>
      </c>
      <c r="B77" s="574" t="s">
        <v>754</v>
      </c>
      <c r="C77" s="574" t="s">
        <v>755</v>
      </c>
      <c r="D77" s="574" t="s">
        <v>894</v>
      </c>
      <c r="E77" s="574" t="s">
        <v>907</v>
      </c>
      <c r="F77" s="582" t="s">
        <v>896</v>
      </c>
      <c r="G77" s="582" t="s">
        <v>908</v>
      </c>
      <c r="H77" s="582" t="s">
        <v>732</v>
      </c>
      <c r="I77" s="581" t="s">
        <v>909</v>
      </c>
      <c r="J77" s="581" t="s">
        <v>909</v>
      </c>
      <c r="K77" s="580" t="s">
        <v>850</v>
      </c>
      <c r="L77" s="574">
        <v>2016</v>
      </c>
      <c r="M77" s="599">
        <v>1.8295677799607071E-2</v>
      </c>
      <c r="N77" s="578">
        <v>298</v>
      </c>
      <c r="O77" s="578">
        <v>16288</v>
      </c>
      <c r="P77" s="584">
        <v>2.6755852842809364E-2</v>
      </c>
      <c r="Q77" s="584">
        <v>5.9709586069771649E-2</v>
      </c>
      <c r="R77" s="584">
        <v>4.2153438516198964E-4</v>
      </c>
      <c r="S77" s="577">
        <v>8.1084387646647351E-3</v>
      </c>
      <c r="T77" s="577">
        <v>8.1084387646647351E-3</v>
      </c>
      <c r="U77" s="577">
        <v>8.1084387646647351E-3</v>
      </c>
      <c r="V77" s="577">
        <v>2.4325316293994204E-2</v>
      </c>
      <c r="W77" s="577">
        <v>1.6757342193826446E-2</v>
      </c>
      <c r="X77" s="584">
        <v>0</v>
      </c>
      <c r="Y77" s="576">
        <v>0</v>
      </c>
      <c r="Z77" s="576">
        <v>17611</v>
      </c>
      <c r="AA77" s="576">
        <v>6136.8219860031504</v>
      </c>
      <c r="AB77" s="576">
        <v>4278.0271282258254</v>
      </c>
      <c r="AC77" s="576"/>
      <c r="AD77" s="576"/>
      <c r="AE77" s="576"/>
      <c r="AF77" s="575" t="s">
        <v>910</v>
      </c>
      <c r="AG77" s="575" t="s">
        <v>911</v>
      </c>
      <c r="AH77" s="575" t="s">
        <v>912</v>
      </c>
    </row>
    <row r="78" spans="1:34" ht="18.75" hidden="1" customHeight="1">
      <c r="A78" s="574">
        <v>71</v>
      </c>
      <c r="B78" s="574" t="s">
        <v>754</v>
      </c>
      <c r="C78" s="574" t="s">
        <v>755</v>
      </c>
      <c r="D78" s="574" t="s">
        <v>913</v>
      </c>
      <c r="E78" s="574" t="s">
        <v>832</v>
      </c>
      <c r="F78" s="582" t="s">
        <v>833</v>
      </c>
      <c r="G78" s="582" t="s">
        <v>834</v>
      </c>
      <c r="H78" s="582" t="s">
        <v>732</v>
      </c>
      <c r="I78" s="581" t="s">
        <v>835</v>
      </c>
      <c r="J78" s="581" t="s">
        <v>833</v>
      </c>
      <c r="K78" s="580" t="s">
        <v>850</v>
      </c>
      <c r="L78" s="574">
        <v>2016</v>
      </c>
      <c r="M78" s="579">
        <v>254.14889648737142</v>
      </c>
      <c r="N78" s="578">
        <v>24856865.894483704</v>
      </c>
      <c r="O78" s="578">
        <v>97804.343194222107</v>
      </c>
      <c r="P78" s="577">
        <v>185.09887405791844</v>
      </c>
      <c r="Q78" s="577">
        <v>119.32561930251238</v>
      </c>
      <c r="R78" s="577">
        <v>962.76142935991925</v>
      </c>
      <c r="S78" s="577">
        <v>233.49104225851681</v>
      </c>
      <c r="T78" s="577">
        <v>233.49104225851681</v>
      </c>
      <c r="U78" s="577">
        <v>233.49104225851681</v>
      </c>
      <c r="V78" s="577">
        <v>700.47312677555044</v>
      </c>
      <c r="W78" s="577">
        <v>464.64717409444847</v>
      </c>
      <c r="X78" s="577">
        <v>791.68698077758927</v>
      </c>
      <c r="Y78" s="576">
        <v>4906988.3064535465</v>
      </c>
      <c r="Z78" s="576">
        <v>6198.1419747915243</v>
      </c>
      <c r="AA78" s="576">
        <v>5637.646819742371</v>
      </c>
      <c r="AB78" s="576">
        <v>3939.3452955908119</v>
      </c>
      <c r="AC78" s="576"/>
      <c r="AD78" s="576"/>
      <c r="AE78" s="576"/>
      <c r="AF78" s="575" t="s">
        <v>914</v>
      </c>
      <c r="AG78" s="575" t="s">
        <v>915</v>
      </c>
      <c r="AH78" s="575"/>
    </row>
    <row r="79" spans="1:34" ht="18.75" hidden="1" customHeight="1">
      <c r="A79" s="574">
        <v>72</v>
      </c>
      <c r="B79" s="574" t="s">
        <v>754</v>
      </c>
      <c r="C79" s="574" t="s">
        <v>755</v>
      </c>
      <c r="D79" s="574" t="s">
        <v>913</v>
      </c>
      <c r="E79" s="574" t="s">
        <v>832</v>
      </c>
      <c r="F79" s="582" t="s">
        <v>838</v>
      </c>
      <c r="G79" s="582" t="s">
        <v>834</v>
      </c>
      <c r="H79" s="582" t="s">
        <v>732</v>
      </c>
      <c r="I79" s="581" t="s">
        <v>835</v>
      </c>
      <c r="J79" s="581" t="s">
        <v>838</v>
      </c>
      <c r="K79" s="580" t="s">
        <v>850</v>
      </c>
      <c r="L79" s="574">
        <v>2016</v>
      </c>
      <c r="M79" s="599">
        <v>5.8585796986478963E-2</v>
      </c>
      <c r="N79" s="578">
        <v>24856865.894483704</v>
      </c>
      <c r="O79" s="578">
        <v>424281432.92512399</v>
      </c>
      <c r="P79" s="598">
        <v>2.2660190848293814E-2</v>
      </c>
      <c r="Q79" s="598">
        <v>1.6505784312419156E-2</v>
      </c>
      <c r="R79" s="598">
        <v>0.19222505797688974</v>
      </c>
      <c r="S79" s="577">
        <v>5.1659215319599487E-2</v>
      </c>
      <c r="T79" s="577">
        <v>5.1659215319599487E-2</v>
      </c>
      <c r="U79" s="577">
        <v>5.1659215319599487E-2</v>
      </c>
      <c r="V79" s="577">
        <v>0.15497764595879845</v>
      </c>
      <c r="W79" s="577">
        <v>0.10280183848600298</v>
      </c>
      <c r="X79" s="598">
        <v>0.10603370681034921</v>
      </c>
      <c r="Y79" s="576">
        <v>4906988.3064535465</v>
      </c>
      <c r="Z79" s="576">
        <v>46277626.747786298</v>
      </c>
      <c r="AA79" s="576">
        <v>12491927.004641116</v>
      </c>
      <c r="AB79" s="576">
        <v>8605499.4289531801</v>
      </c>
      <c r="AC79" s="576"/>
      <c r="AD79" s="576"/>
      <c r="AE79" s="576"/>
      <c r="AF79" s="575" t="s">
        <v>916</v>
      </c>
      <c r="AG79" s="575" t="s">
        <v>915</v>
      </c>
      <c r="AH79" s="575"/>
    </row>
    <row r="80" spans="1:34" ht="18.75" hidden="1" customHeight="1">
      <c r="A80" s="574">
        <v>73</v>
      </c>
      <c r="B80" s="574" t="s">
        <v>754</v>
      </c>
      <c r="C80" s="574" t="s">
        <v>755</v>
      </c>
      <c r="D80" s="574" t="s">
        <v>913</v>
      </c>
      <c r="E80" s="574" t="s">
        <v>832</v>
      </c>
      <c r="F80" s="582" t="s">
        <v>840</v>
      </c>
      <c r="G80" s="582" t="s">
        <v>834</v>
      </c>
      <c r="H80" s="582" t="s">
        <v>732</v>
      </c>
      <c r="I80" s="581" t="s">
        <v>835</v>
      </c>
      <c r="J80" s="581" t="s">
        <v>840</v>
      </c>
      <c r="K80" s="580" t="s">
        <v>850</v>
      </c>
      <c r="L80" s="574">
        <v>2016</v>
      </c>
      <c r="M80" s="599">
        <v>0.90336078837294476</v>
      </c>
      <c r="N80" s="578">
        <v>407456.89151629503</v>
      </c>
      <c r="O80" s="578">
        <v>451045.580858309</v>
      </c>
      <c r="P80" s="598">
        <v>0.19256602471479006</v>
      </c>
      <c r="Q80" s="598">
        <v>0.15518995573662073</v>
      </c>
      <c r="R80" s="598">
        <v>2.2174402850636699</v>
      </c>
      <c r="S80" s="577">
        <v>0.13266795330321654</v>
      </c>
      <c r="T80" s="577">
        <v>0.13266795330321654</v>
      </c>
      <c r="U80" s="577">
        <v>0.13266795330321654</v>
      </c>
      <c r="V80" s="577">
        <v>0.39800385990964959</v>
      </c>
      <c r="W80" s="577">
        <v>0.26400922707340091</v>
      </c>
      <c r="X80" s="598">
        <v>1.0162588104301145</v>
      </c>
      <c r="Y80" s="576">
        <v>1255969.6659966127</v>
      </c>
      <c r="Z80" s="576">
        <v>1235875.7957188531</v>
      </c>
      <c r="AA80" s="576">
        <v>9457839.2056898121</v>
      </c>
      <c r="AB80" s="576">
        <v>6519380.6454094453</v>
      </c>
      <c r="AC80" s="576"/>
      <c r="AD80" s="576"/>
      <c r="AE80" s="576"/>
      <c r="AF80" s="575" t="s">
        <v>917</v>
      </c>
      <c r="AG80" s="575" t="s">
        <v>915</v>
      </c>
      <c r="AH80" s="575"/>
    </row>
    <row r="81" spans="1:34" ht="18.75" hidden="1" customHeight="1">
      <c r="A81" s="574">
        <v>74</v>
      </c>
      <c r="B81" s="574" t="s">
        <v>754</v>
      </c>
      <c r="C81" s="574" t="s">
        <v>755</v>
      </c>
      <c r="D81" s="574" t="s">
        <v>913</v>
      </c>
      <c r="E81" s="574" t="s">
        <v>832</v>
      </c>
      <c r="F81" s="582" t="s">
        <v>842</v>
      </c>
      <c r="G81" s="582" t="s">
        <v>834</v>
      </c>
      <c r="H81" s="582" t="s">
        <v>732</v>
      </c>
      <c r="I81" s="581" t="s">
        <v>835</v>
      </c>
      <c r="J81" s="581" t="s">
        <v>842</v>
      </c>
      <c r="K81" s="580" t="s">
        <v>850</v>
      </c>
      <c r="L81" s="574">
        <v>2016</v>
      </c>
      <c r="M81" s="579">
        <v>384.07231652920501</v>
      </c>
      <c r="N81" s="578">
        <v>37563940.657222301</v>
      </c>
      <c r="O81" s="578">
        <v>97804.343194222107</v>
      </c>
      <c r="P81" s="577">
        <v>413.22048092535744</v>
      </c>
      <c r="Q81" s="577">
        <v>276.57103073558193</v>
      </c>
      <c r="R81" s="577">
        <v>1078.0793842289152</v>
      </c>
      <c r="S81" s="577">
        <v>357.02014108757282</v>
      </c>
      <c r="T81" s="577">
        <v>357.02014108757282</v>
      </c>
      <c r="U81" s="577">
        <v>357.02014108757282</v>
      </c>
      <c r="V81" s="577">
        <v>1071.0604232627184</v>
      </c>
      <c r="W81" s="577">
        <v>710.47008076426994</v>
      </c>
      <c r="X81" s="577">
        <v>839.00673256190248</v>
      </c>
      <c r="Y81" s="576">
        <v>5200282.8462246144</v>
      </c>
      <c r="Z81" s="576">
        <v>6198.1419747915243</v>
      </c>
      <c r="AA81" s="576">
        <v>150980.1885996437</v>
      </c>
      <c r="AB81" s="576">
        <v>108814.75295155354</v>
      </c>
      <c r="AC81" s="576"/>
      <c r="AD81" s="576"/>
      <c r="AE81" s="576"/>
      <c r="AF81" s="575" t="s">
        <v>918</v>
      </c>
      <c r="AG81" s="575" t="s">
        <v>915</v>
      </c>
      <c r="AH81" s="575"/>
    </row>
    <row r="82" spans="1:34" ht="18.75" hidden="1" customHeight="1">
      <c r="A82" s="574">
        <v>75</v>
      </c>
      <c r="B82" s="574" t="s">
        <v>754</v>
      </c>
      <c r="C82" s="574" t="s">
        <v>755</v>
      </c>
      <c r="D82" s="574" t="s">
        <v>913</v>
      </c>
      <c r="E82" s="574" t="s">
        <v>832</v>
      </c>
      <c r="F82" s="582" t="s">
        <v>844</v>
      </c>
      <c r="G82" s="582" t="s">
        <v>834</v>
      </c>
      <c r="H82" s="582" t="s">
        <v>732</v>
      </c>
      <c r="I82" s="581" t="s">
        <v>835</v>
      </c>
      <c r="J82" s="581" t="s">
        <v>844</v>
      </c>
      <c r="K82" s="580" t="s">
        <v>850</v>
      </c>
      <c r="L82" s="574">
        <v>2016</v>
      </c>
      <c r="M82" s="599">
        <v>8.8535433658374227E-2</v>
      </c>
      <c r="N82" s="578">
        <v>37563940.657222301</v>
      </c>
      <c r="O82" s="578">
        <v>424281432.92512399</v>
      </c>
      <c r="P82" s="598">
        <v>5.0587314525005783E-2</v>
      </c>
      <c r="Q82" s="598">
        <v>3.8256845487738847E-2</v>
      </c>
      <c r="R82" s="598">
        <v>0.21524945414033653</v>
      </c>
      <c r="S82" s="577">
        <v>7.8989669854043293E-2</v>
      </c>
      <c r="T82" s="577">
        <v>7.8989669854043293E-2</v>
      </c>
      <c r="U82" s="577">
        <v>7.8989669854043293E-2</v>
      </c>
      <c r="V82" s="577">
        <v>0.23696900956212988</v>
      </c>
      <c r="W82" s="577">
        <v>0.15718944300954615</v>
      </c>
      <c r="X82" s="598">
        <v>0.11237142463173895</v>
      </c>
      <c r="Y82" s="576">
        <v>5200282.8462246144</v>
      </c>
      <c r="Z82" s="576">
        <v>46277626.747786298</v>
      </c>
      <c r="AA82" s="576">
        <v>118849.94467151407</v>
      </c>
      <c r="AB82" s="576">
        <v>84029.650585349285</v>
      </c>
      <c r="AC82" s="576"/>
      <c r="AD82" s="576"/>
      <c r="AE82" s="576"/>
      <c r="AF82" s="575" t="s">
        <v>919</v>
      </c>
      <c r="AG82" s="575" t="s">
        <v>915</v>
      </c>
      <c r="AH82" s="575"/>
    </row>
    <row r="83" spans="1:34" ht="18.75" hidden="1" customHeight="1">
      <c r="A83" s="574">
        <v>76</v>
      </c>
      <c r="B83" s="574" t="s">
        <v>754</v>
      </c>
      <c r="C83" s="574" t="s">
        <v>755</v>
      </c>
      <c r="D83" s="574" t="s">
        <v>913</v>
      </c>
      <c r="E83" s="574" t="s">
        <v>832</v>
      </c>
      <c r="F83" s="582" t="s">
        <v>846</v>
      </c>
      <c r="G83" s="582" t="s">
        <v>834</v>
      </c>
      <c r="H83" s="582" t="s">
        <v>732</v>
      </c>
      <c r="I83" s="581" t="s">
        <v>835</v>
      </c>
      <c r="J83" s="581" t="s">
        <v>846</v>
      </c>
      <c r="K83" s="580" t="s">
        <v>850</v>
      </c>
      <c r="L83" s="574">
        <v>2016</v>
      </c>
      <c r="M83" s="599">
        <v>1.3651677243040317</v>
      </c>
      <c r="N83" s="578">
        <v>615752.86917772784</v>
      </c>
      <c r="O83" s="578">
        <v>451045.580858309</v>
      </c>
      <c r="P83" s="598">
        <v>0.42989038019556641</v>
      </c>
      <c r="Q83" s="598">
        <v>0.35969682176192008</v>
      </c>
      <c r="R83" s="598">
        <v>2.4830415762243181</v>
      </c>
      <c r="S83" s="577">
        <v>0.20285631066596607</v>
      </c>
      <c r="T83" s="577">
        <v>0.20285631066596607</v>
      </c>
      <c r="U83" s="577">
        <v>0.20285631066596607</v>
      </c>
      <c r="V83" s="577">
        <v>0.60856893199789819</v>
      </c>
      <c r="W83" s="577">
        <v>0.40368405822527248</v>
      </c>
      <c r="X83" s="598">
        <v>1.0770013966110084</v>
      </c>
      <c r="Y83" s="576">
        <v>1331039.9580269461</v>
      </c>
      <c r="Z83" s="576">
        <v>1235875.7957188531</v>
      </c>
      <c r="AA83" s="576">
        <v>21919.219058636329</v>
      </c>
      <c r="AB83" s="576">
        <v>15280.060913652613</v>
      </c>
      <c r="AC83" s="576"/>
      <c r="AD83" s="576"/>
      <c r="AE83" s="576"/>
      <c r="AF83" s="575" t="s">
        <v>920</v>
      </c>
      <c r="AG83" s="575" t="s">
        <v>915</v>
      </c>
      <c r="AH83" s="575"/>
    </row>
    <row r="84" spans="1:34" ht="18.75" hidden="1" customHeight="1">
      <c r="A84" s="574">
        <v>77</v>
      </c>
      <c r="B84" s="574" t="s">
        <v>754</v>
      </c>
      <c r="C84" s="574" t="s">
        <v>755</v>
      </c>
      <c r="D84" s="574" t="s">
        <v>921</v>
      </c>
      <c r="E84" s="574" t="s">
        <v>922</v>
      </c>
      <c r="F84" s="582" t="s">
        <v>923</v>
      </c>
      <c r="G84" s="582" t="s">
        <v>924</v>
      </c>
      <c r="H84" s="582" t="s">
        <v>925</v>
      </c>
      <c r="I84" s="581" t="s">
        <v>926</v>
      </c>
      <c r="J84" s="581" t="s">
        <v>927</v>
      </c>
      <c r="K84" s="580" t="s">
        <v>850</v>
      </c>
      <c r="L84" s="574" t="s">
        <v>928</v>
      </c>
      <c r="M84" s="579">
        <v>0</v>
      </c>
      <c r="N84" s="578" t="s">
        <v>763</v>
      </c>
      <c r="O84" s="578" t="s">
        <v>763</v>
      </c>
      <c r="P84" s="577">
        <v>19533.959284520995</v>
      </c>
      <c r="Q84" s="577">
        <v>18683.521073355674</v>
      </c>
      <c r="R84" s="577">
        <v>36845.376452039825</v>
      </c>
      <c r="S84" s="577" t="s">
        <v>928</v>
      </c>
      <c r="T84" s="577" t="s">
        <v>928</v>
      </c>
      <c r="U84" s="577" t="s">
        <v>928</v>
      </c>
      <c r="V84" s="577" t="e">
        <v>#VALUE!</v>
      </c>
      <c r="W84" s="577" t="e">
        <v>#VALUE!</v>
      </c>
      <c r="X84" s="577">
        <v>37390.980254976144</v>
      </c>
      <c r="Y84" s="576" t="s">
        <v>764</v>
      </c>
      <c r="Z84" s="576" t="s">
        <v>764</v>
      </c>
      <c r="AA84" s="576">
        <v>16188.419707001645</v>
      </c>
      <c r="AB84" s="576">
        <v>11311.771924503202</v>
      </c>
      <c r="AC84" s="576"/>
      <c r="AD84" s="576"/>
      <c r="AE84" s="576"/>
      <c r="AF84" s="575" t="s">
        <v>929</v>
      </c>
      <c r="AG84" s="575" t="s">
        <v>930</v>
      </c>
      <c r="AH84" s="575"/>
    </row>
    <row r="85" spans="1:34" ht="18.75" customHeight="1">
      <c r="A85" s="574">
        <v>78</v>
      </c>
      <c r="B85" s="574" t="s">
        <v>754</v>
      </c>
      <c r="C85" s="574" t="s">
        <v>755</v>
      </c>
      <c r="D85" s="574" t="s">
        <v>931</v>
      </c>
      <c r="E85" s="574" t="s">
        <v>932</v>
      </c>
      <c r="F85" s="582" t="s">
        <v>769</v>
      </c>
      <c r="G85" s="582" t="s">
        <v>770</v>
      </c>
      <c r="H85" s="582" t="s">
        <v>732</v>
      </c>
      <c r="I85" s="581" t="s">
        <v>933</v>
      </c>
      <c r="J85" s="581" t="s">
        <v>934</v>
      </c>
      <c r="K85" s="580" t="s">
        <v>935</v>
      </c>
      <c r="L85" s="574">
        <v>2016</v>
      </c>
      <c r="M85" s="579">
        <v>929.27079517745756</v>
      </c>
      <c r="N85" s="578" t="s">
        <v>763</v>
      </c>
      <c r="O85" s="578" t="s">
        <v>763</v>
      </c>
      <c r="P85" s="577">
        <v>491.41787051347353</v>
      </c>
      <c r="Q85" s="577">
        <v>219.03197422503709</v>
      </c>
      <c r="R85" s="577">
        <v>472.46451493200942</v>
      </c>
      <c r="S85" s="577">
        <v>2045.6073286677167</v>
      </c>
      <c r="T85" s="577">
        <v>2045.6073286677167</v>
      </c>
      <c r="U85" s="577">
        <v>2045.6073286677167</v>
      </c>
      <c r="V85" s="577">
        <v>6136.8219860031504</v>
      </c>
      <c r="W85" s="577">
        <v>4278.0271282258254</v>
      </c>
      <c r="X85" s="577">
        <v>2846.1503726502024</v>
      </c>
      <c r="Y85" s="576" t="s">
        <v>764</v>
      </c>
      <c r="Z85" s="576" t="s">
        <v>764</v>
      </c>
      <c r="AA85" s="576">
        <v>104506763.0141882</v>
      </c>
      <c r="AB85" s="576">
        <v>71993127.169748381</v>
      </c>
      <c r="AC85" s="576"/>
      <c r="AD85" s="576"/>
      <c r="AE85" s="576"/>
      <c r="AF85" s="575" t="s">
        <v>851</v>
      </c>
      <c r="AG85" s="575" t="s">
        <v>936</v>
      </c>
      <c r="AH85" s="610"/>
    </row>
    <row r="86" spans="1:34" ht="18.75" customHeight="1">
      <c r="A86" s="574">
        <v>79</v>
      </c>
      <c r="B86" s="574" t="s">
        <v>754</v>
      </c>
      <c r="C86" s="574" t="s">
        <v>755</v>
      </c>
      <c r="D86" s="574" t="s">
        <v>931</v>
      </c>
      <c r="E86" s="574" t="s">
        <v>932</v>
      </c>
      <c r="F86" s="582" t="s">
        <v>774</v>
      </c>
      <c r="G86" s="582" t="s">
        <v>770</v>
      </c>
      <c r="H86" s="582" t="s">
        <v>732</v>
      </c>
      <c r="I86" s="581" t="s">
        <v>933</v>
      </c>
      <c r="J86" s="581" t="s">
        <v>937</v>
      </c>
      <c r="K86" s="580" t="s">
        <v>935</v>
      </c>
      <c r="L86" s="574">
        <v>2016</v>
      </c>
      <c r="M86" s="579">
        <v>740.14404512616363</v>
      </c>
      <c r="N86" s="578" t="s">
        <v>763</v>
      </c>
      <c r="O86" s="578" t="s">
        <v>763</v>
      </c>
      <c r="P86" s="577">
        <v>318.91910754790689</v>
      </c>
      <c r="Q86" s="577">
        <v>142.14357720803355</v>
      </c>
      <c r="R86" s="577">
        <v>375.30491883338573</v>
      </c>
      <c r="S86" s="577">
        <v>1879.2156065807903</v>
      </c>
      <c r="T86" s="577">
        <v>1879.2156065807903</v>
      </c>
      <c r="U86" s="577">
        <v>1879.2156065807903</v>
      </c>
      <c r="V86" s="577">
        <v>5637.646819742371</v>
      </c>
      <c r="W86" s="577">
        <v>3939.3452955908119</v>
      </c>
      <c r="X86" s="577">
        <v>2834.2529214697938</v>
      </c>
      <c r="Y86" s="576" t="s">
        <v>764</v>
      </c>
      <c r="Z86" s="576" t="s">
        <v>764</v>
      </c>
      <c r="AA86" s="576">
        <v>65446365.178521797</v>
      </c>
      <c r="AB86" s="576">
        <v>45112816.699248835</v>
      </c>
      <c r="AC86" s="576"/>
      <c r="AD86" s="576"/>
      <c r="AE86" s="576"/>
      <c r="AF86" s="575" t="s">
        <v>851</v>
      </c>
      <c r="AG86" s="575" t="s">
        <v>936</v>
      </c>
      <c r="AH86" s="575"/>
    </row>
    <row r="87" spans="1:34" ht="18.75" customHeight="1">
      <c r="A87" s="574">
        <v>80</v>
      </c>
      <c r="B87" s="574" t="s">
        <v>754</v>
      </c>
      <c r="C87" s="574" t="s">
        <v>755</v>
      </c>
      <c r="D87" s="574" t="s">
        <v>931</v>
      </c>
      <c r="E87" s="574" t="s">
        <v>932</v>
      </c>
      <c r="F87" s="582" t="s">
        <v>775</v>
      </c>
      <c r="G87" s="582" t="s">
        <v>770</v>
      </c>
      <c r="H87" s="582" t="s">
        <v>732</v>
      </c>
      <c r="I87" s="581" t="s">
        <v>933</v>
      </c>
      <c r="J87" s="581" t="s">
        <v>938</v>
      </c>
      <c r="K87" s="580" t="s">
        <v>935</v>
      </c>
      <c r="L87" s="574">
        <v>2016</v>
      </c>
      <c r="M87" s="579">
        <v>3515134.8480861313</v>
      </c>
      <c r="N87" s="578" t="s">
        <v>763</v>
      </c>
      <c r="O87" s="578" t="s">
        <v>763</v>
      </c>
      <c r="P87" s="577">
        <v>1927660.3566466852</v>
      </c>
      <c r="Q87" s="577">
        <v>1278348.796947879</v>
      </c>
      <c r="R87" s="577">
        <v>2351367.3470587926</v>
      </c>
      <c r="S87" s="577">
        <v>4163975.6682137055</v>
      </c>
      <c r="T87" s="577">
        <v>4163975.6682137055</v>
      </c>
      <c r="U87" s="577">
        <v>4163975.6682137055</v>
      </c>
      <c r="V87" s="577">
        <v>12491927.004641116</v>
      </c>
      <c r="W87" s="577">
        <v>8605499.4289531801</v>
      </c>
      <c r="X87" s="577">
        <v>15494532.942354519</v>
      </c>
      <c r="Y87" s="576" t="s">
        <v>764</v>
      </c>
      <c r="Z87" s="576" t="s">
        <v>764</v>
      </c>
      <c r="AA87" s="576">
        <v>585388.79814086889</v>
      </c>
      <c r="AB87" s="576">
        <v>421902.62206663995</v>
      </c>
      <c r="AC87" s="576"/>
      <c r="AD87" s="576"/>
      <c r="AE87" s="576"/>
      <c r="AF87" s="575" t="s">
        <v>851</v>
      </c>
      <c r="AG87" s="575" t="s">
        <v>936</v>
      </c>
      <c r="AH87" s="575"/>
    </row>
    <row r="88" spans="1:34" ht="18.75" customHeight="1">
      <c r="A88" s="574">
        <v>81</v>
      </c>
      <c r="B88" s="574" t="s">
        <v>754</v>
      </c>
      <c r="C88" s="574" t="s">
        <v>755</v>
      </c>
      <c r="D88" s="574" t="s">
        <v>931</v>
      </c>
      <c r="E88" s="574" t="s">
        <v>932</v>
      </c>
      <c r="F88" s="582" t="s">
        <v>776</v>
      </c>
      <c r="G88" s="582" t="s">
        <v>770</v>
      </c>
      <c r="H88" s="582" t="s">
        <v>732</v>
      </c>
      <c r="I88" s="581" t="s">
        <v>933</v>
      </c>
      <c r="J88" s="581" t="s">
        <v>939</v>
      </c>
      <c r="K88" s="580" t="s">
        <v>935</v>
      </c>
      <c r="L88" s="574">
        <v>2016</v>
      </c>
      <c r="M88" s="579">
        <v>2625359.8568609315</v>
      </c>
      <c r="N88" s="578" t="s">
        <v>763</v>
      </c>
      <c r="O88" s="578" t="s">
        <v>763</v>
      </c>
      <c r="P88" s="577">
        <v>1313895.7263670263</v>
      </c>
      <c r="Q88" s="577">
        <v>825918.07880019047</v>
      </c>
      <c r="R88" s="577">
        <v>1668325.764766549</v>
      </c>
      <c r="S88" s="577">
        <v>3152613.0685632708</v>
      </c>
      <c r="T88" s="577">
        <v>3152613.0685632708</v>
      </c>
      <c r="U88" s="577">
        <v>3152613.0685632708</v>
      </c>
      <c r="V88" s="577">
        <v>9457839.2056898121</v>
      </c>
      <c r="W88" s="577">
        <v>6519380.6454094453</v>
      </c>
      <c r="X88" s="577">
        <v>15890094.776891826</v>
      </c>
      <c r="Y88" s="576" t="s">
        <v>764</v>
      </c>
      <c r="Z88" s="576" t="s">
        <v>764</v>
      </c>
      <c r="AA88" s="576">
        <v>360013.53407803096</v>
      </c>
      <c r="AB88" s="576">
        <v>254537.86754538078</v>
      </c>
      <c r="AC88" s="576"/>
      <c r="AD88" s="576"/>
      <c r="AE88" s="576"/>
      <c r="AF88" s="575" t="s">
        <v>851</v>
      </c>
      <c r="AG88" s="575" t="s">
        <v>936</v>
      </c>
      <c r="AH88" s="575"/>
    </row>
    <row r="89" spans="1:34" ht="18.75" customHeight="1">
      <c r="A89" s="574">
        <v>82</v>
      </c>
      <c r="B89" s="574" t="s">
        <v>754</v>
      </c>
      <c r="C89" s="574" t="s">
        <v>755</v>
      </c>
      <c r="D89" s="574" t="s">
        <v>931</v>
      </c>
      <c r="E89" s="574" t="s">
        <v>932</v>
      </c>
      <c r="F89" s="582" t="s">
        <v>777</v>
      </c>
      <c r="G89" s="582" t="s">
        <v>770</v>
      </c>
      <c r="H89" s="582" t="s">
        <v>732</v>
      </c>
      <c r="I89" s="581" t="s">
        <v>933</v>
      </c>
      <c r="J89" s="581" t="s">
        <v>940</v>
      </c>
      <c r="K89" s="580" t="s">
        <v>935</v>
      </c>
      <c r="L89" s="574">
        <v>2016</v>
      </c>
      <c r="M89" s="579">
        <v>40721.875985925755</v>
      </c>
      <c r="N89" s="578" t="s">
        <v>763</v>
      </c>
      <c r="O89" s="578" t="s">
        <v>763</v>
      </c>
      <c r="P89" s="577">
        <v>36224.955523545803</v>
      </c>
      <c r="Q89" s="577">
        <v>10484.676605899693</v>
      </c>
      <c r="R89" s="577">
        <v>24608.467718135285</v>
      </c>
      <c r="S89" s="577">
        <v>50326.729533214566</v>
      </c>
      <c r="T89" s="577">
        <v>50326.729533214566</v>
      </c>
      <c r="U89" s="577">
        <v>50326.729533214566</v>
      </c>
      <c r="V89" s="577">
        <v>150980.1885996437</v>
      </c>
      <c r="W89" s="577">
        <v>108814.75295155354</v>
      </c>
      <c r="X89" s="577">
        <v>374173.23724446661</v>
      </c>
      <c r="Y89" s="576" t="s">
        <v>764</v>
      </c>
      <c r="Z89" s="576" t="s">
        <v>764</v>
      </c>
      <c r="AA89" s="576">
        <v>523.60392921094649</v>
      </c>
      <c r="AB89" s="576">
        <v>365.00843901273851</v>
      </c>
      <c r="AC89" s="576"/>
      <c r="AD89" s="576"/>
      <c r="AE89" s="576"/>
      <c r="AF89" s="575" t="s">
        <v>851</v>
      </c>
      <c r="AG89" s="575" t="s">
        <v>936</v>
      </c>
      <c r="AH89" s="575"/>
    </row>
    <row r="90" spans="1:34" ht="18.75" customHeight="1">
      <c r="A90" s="574">
        <v>83</v>
      </c>
      <c r="B90" s="574" t="s">
        <v>754</v>
      </c>
      <c r="C90" s="574" t="s">
        <v>755</v>
      </c>
      <c r="D90" s="574" t="s">
        <v>931</v>
      </c>
      <c r="E90" s="574" t="s">
        <v>932</v>
      </c>
      <c r="F90" s="582" t="s">
        <v>778</v>
      </c>
      <c r="G90" s="582" t="s">
        <v>770</v>
      </c>
      <c r="H90" s="582" t="s">
        <v>732</v>
      </c>
      <c r="I90" s="581" t="s">
        <v>933</v>
      </c>
      <c r="J90" s="581" t="s">
        <v>941</v>
      </c>
      <c r="K90" s="580" t="s">
        <v>935</v>
      </c>
      <c r="L90" s="574">
        <v>2016</v>
      </c>
      <c r="M90" s="579">
        <v>25268.224979089129</v>
      </c>
      <c r="N90" s="578" t="s">
        <v>763</v>
      </c>
      <c r="O90" s="578" t="s">
        <v>763</v>
      </c>
      <c r="P90" s="577">
        <v>24024.130264612726</v>
      </c>
      <c r="Q90" s="577">
        <v>5865.7814489256234</v>
      </c>
      <c r="R90" s="577">
        <v>13695.783272898685</v>
      </c>
      <c r="S90" s="577">
        <v>39616.648223838019</v>
      </c>
      <c r="T90" s="577">
        <v>39616.648223838019</v>
      </c>
      <c r="U90" s="577">
        <v>39616.648223838019</v>
      </c>
      <c r="V90" s="577">
        <v>118849.94467151407</v>
      </c>
      <c r="W90" s="577">
        <v>84029.650585349285</v>
      </c>
      <c r="X90" s="577">
        <v>387621.69002220535</v>
      </c>
      <c r="Y90" s="576" t="s">
        <v>764</v>
      </c>
      <c r="Z90" s="576" t="s">
        <v>764</v>
      </c>
      <c r="AA90" s="576">
        <v>481.01346805453625</v>
      </c>
      <c r="AB90" s="576">
        <v>336.11153786023272</v>
      </c>
      <c r="AC90" s="576"/>
      <c r="AD90" s="576"/>
      <c r="AE90" s="576"/>
      <c r="AF90" s="575" t="s">
        <v>851</v>
      </c>
      <c r="AG90" s="575" t="s">
        <v>936</v>
      </c>
      <c r="AH90" s="575"/>
    </row>
    <row r="91" spans="1:34" ht="18.75" customHeight="1">
      <c r="A91" s="574">
        <v>84</v>
      </c>
      <c r="B91" s="574" t="s">
        <v>754</v>
      </c>
      <c r="C91" s="574" t="s">
        <v>755</v>
      </c>
      <c r="D91" s="574" t="s">
        <v>931</v>
      </c>
      <c r="E91" s="574" t="s">
        <v>932</v>
      </c>
      <c r="F91" s="582" t="s">
        <v>779</v>
      </c>
      <c r="G91" s="582" t="s">
        <v>770</v>
      </c>
      <c r="H91" s="582" t="s">
        <v>732</v>
      </c>
      <c r="I91" s="581" t="s">
        <v>933</v>
      </c>
      <c r="J91" s="581" t="s">
        <v>942</v>
      </c>
      <c r="K91" s="580" t="s">
        <v>935</v>
      </c>
      <c r="L91" s="574">
        <v>2016</v>
      </c>
      <c r="M91" s="579">
        <v>12212.805663345569</v>
      </c>
      <c r="N91" s="578" t="s">
        <v>763</v>
      </c>
      <c r="O91" s="578" t="s">
        <v>763</v>
      </c>
      <c r="P91" s="577">
        <v>6857.0031069133192</v>
      </c>
      <c r="Q91" s="577">
        <v>2944.1001747175792</v>
      </c>
      <c r="R91" s="577">
        <v>1509.0301823954469</v>
      </c>
      <c r="S91" s="577">
        <v>7306.4063528787756</v>
      </c>
      <c r="T91" s="577">
        <v>7306.4063528787756</v>
      </c>
      <c r="U91" s="577">
        <v>7306.4063528787756</v>
      </c>
      <c r="V91" s="577">
        <v>21919.219058636329</v>
      </c>
      <c r="W91" s="577">
        <v>15280.060913652613</v>
      </c>
      <c r="X91" s="577">
        <v>4054.2623407428978</v>
      </c>
      <c r="Y91" s="576" t="s">
        <v>764</v>
      </c>
      <c r="Z91" s="576" t="s">
        <v>764</v>
      </c>
      <c r="AA91" s="576">
        <v>1065832.1323259349</v>
      </c>
      <c r="AB91" s="576">
        <v>734235.62294937449</v>
      </c>
      <c r="AC91" s="576"/>
      <c r="AD91" s="576"/>
      <c r="AE91" s="576"/>
      <c r="AF91" s="575" t="s">
        <v>943</v>
      </c>
      <c r="AG91" s="575" t="s">
        <v>936</v>
      </c>
      <c r="AH91" s="575"/>
    </row>
    <row r="92" spans="1:34" ht="18.75" customHeight="1">
      <c r="A92" s="574">
        <v>85</v>
      </c>
      <c r="B92" s="574" t="s">
        <v>754</v>
      </c>
      <c r="C92" s="574" t="s">
        <v>755</v>
      </c>
      <c r="D92" s="574" t="s">
        <v>931</v>
      </c>
      <c r="E92" s="574" t="s">
        <v>932</v>
      </c>
      <c r="F92" s="582" t="s">
        <v>782</v>
      </c>
      <c r="G92" s="582" t="s">
        <v>770</v>
      </c>
      <c r="H92" s="582" t="s">
        <v>732</v>
      </c>
      <c r="I92" s="581" t="s">
        <v>933</v>
      </c>
      <c r="J92" s="581" t="s">
        <v>944</v>
      </c>
      <c r="K92" s="580" t="s">
        <v>935</v>
      </c>
      <c r="L92" s="574">
        <v>2016</v>
      </c>
      <c r="M92" s="579">
        <v>9561.106466467374</v>
      </c>
      <c r="N92" s="578" t="s">
        <v>763</v>
      </c>
      <c r="O92" s="578" t="s">
        <v>763</v>
      </c>
      <c r="P92" s="577">
        <v>4339.8669662691809</v>
      </c>
      <c r="Q92" s="577">
        <v>1803.5670695796587</v>
      </c>
      <c r="R92" s="577">
        <v>1186.4867226503263</v>
      </c>
      <c r="S92" s="577">
        <v>5396.1399023338818</v>
      </c>
      <c r="T92" s="577">
        <v>5396.1399023338818</v>
      </c>
      <c r="U92" s="577">
        <v>5396.1399023338818</v>
      </c>
      <c r="V92" s="577">
        <v>16188.419707001645</v>
      </c>
      <c r="W92" s="577">
        <v>11311.771924503202</v>
      </c>
      <c r="X92" s="577">
        <v>3637.1866576251391</v>
      </c>
      <c r="Y92" s="576" t="s">
        <v>764</v>
      </c>
      <c r="Z92" s="576" t="s">
        <v>764</v>
      </c>
      <c r="AA92" s="576">
        <v>806958.68011804833</v>
      </c>
      <c r="AB92" s="576">
        <v>556244.47470430972</v>
      </c>
      <c r="AC92" s="576"/>
      <c r="AD92" s="576"/>
      <c r="AE92" s="576"/>
      <c r="AF92" s="575" t="s">
        <v>943</v>
      </c>
      <c r="AG92" s="575" t="s">
        <v>936</v>
      </c>
      <c r="AH92" s="575"/>
    </row>
    <row r="93" spans="1:34" ht="18.75" customHeight="1">
      <c r="A93" s="574">
        <v>86</v>
      </c>
      <c r="B93" s="574" t="s">
        <v>754</v>
      </c>
      <c r="C93" s="574" t="s">
        <v>755</v>
      </c>
      <c r="D93" s="574" t="s">
        <v>931</v>
      </c>
      <c r="E93" s="574" t="s">
        <v>932</v>
      </c>
      <c r="F93" s="582" t="s">
        <v>783</v>
      </c>
      <c r="G93" s="582" t="s">
        <v>770</v>
      </c>
      <c r="H93" s="582" t="s">
        <v>732</v>
      </c>
      <c r="I93" s="581" t="s">
        <v>933</v>
      </c>
      <c r="J93" s="581" t="s">
        <v>945</v>
      </c>
      <c r="K93" s="580" t="s">
        <v>935</v>
      </c>
      <c r="L93" s="574">
        <v>2016</v>
      </c>
      <c r="M93" s="579">
        <v>46049141.974360339</v>
      </c>
      <c r="N93" s="578" t="s">
        <v>763</v>
      </c>
      <c r="O93" s="578" t="s">
        <v>763</v>
      </c>
      <c r="P93" s="577">
        <v>25237042.285346583</v>
      </c>
      <c r="Q93" s="577">
        <v>16714964.959891923</v>
      </c>
      <c r="R93" s="577">
        <v>14804156.202913992</v>
      </c>
      <c r="S93" s="577">
        <v>34835587.671396069</v>
      </c>
      <c r="T93" s="577">
        <v>34835587.671396069</v>
      </c>
      <c r="U93" s="577">
        <v>34835587.671396069</v>
      </c>
      <c r="V93" s="577">
        <v>104506763.0141882</v>
      </c>
      <c r="W93" s="577">
        <v>71993127.169748381</v>
      </c>
      <c r="X93" s="577">
        <v>20109152.663810141</v>
      </c>
      <c r="Y93" s="576" t="s">
        <v>764</v>
      </c>
      <c r="Z93" s="576" t="s">
        <v>764</v>
      </c>
      <c r="AA93" s="576">
        <v>12881.882538566209</v>
      </c>
      <c r="AB93" s="576">
        <v>9284.2569544142261</v>
      </c>
      <c r="AC93" s="576"/>
      <c r="AD93" s="576"/>
      <c r="AE93" s="576"/>
      <c r="AF93" s="575" t="s">
        <v>943</v>
      </c>
      <c r="AG93" s="575" t="s">
        <v>936</v>
      </c>
      <c r="AH93" s="575"/>
    </row>
    <row r="94" spans="1:34" ht="18.75" customHeight="1">
      <c r="A94" s="574">
        <v>87</v>
      </c>
      <c r="B94" s="574" t="s">
        <v>754</v>
      </c>
      <c r="C94" s="574" t="s">
        <v>755</v>
      </c>
      <c r="D94" s="574" t="s">
        <v>931</v>
      </c>
      <c r="E94" s="574" t="s">
        <v>932</v>
      </c>
      <c r="F94" s="582" t="s">
        <v>784</v>
      </c>
      <c r="G94" s="582" t="s">
        <v>770</v>
      </c>
      <c r="H94" s="582" t="s">
        <v>732</v>
      </c>
      <c r="I94" s="581" t="s">
        <v>933</v>
      </c>
      <c r="J94" s="581" t="s">
        <v>946</v>
      </c>
      <c r="K94" s="580" t="s">
        <v>935</v>
      </c>
      <c r="L94" s="574">
        <v>2016</v>
      </c>
      <c r="M94" s="579">
        <v>33164544.343028806</v>
      </c>
      <c r="N94" s="578" t="s">
        <v>763</v>
      </c>
      <c r="O94" s="578" t="s">
        <v>763</v>
      </c>
      <c r="P94" s="577">
        <v>16538879.534338683</v>
      </c>
      <c r="Q94" s="577">
        <v>10317369.910208927</v>
      </c>
      <c r="R94" s="577">
        <v>10036625.689705309</v>
      </c>
      <c r="S94" s="577">
        <v>21815455.059507266</v>
      </c>
      <c r="T94" s="577">
        <v>21815455.059507266</v>
      </c>
      <c r="U94" s="577">
        <v>21815455.059507266</v>
      </c>
      <c r="V94" s="577">
        <v>65446365.178521797</v>
      </c>
      <c r="W94" s="577">
        <v>45112816.699248835</v>
      </c>
      <c r="X94" s="577">
        <v>18847541.687370114</v>
      </c>
      <c r="Y94" s="576" t="s">
        <v>764</v>
      </c>
      <c r="Z94" s="576" t="s">
        <v>764</v>
      </c>
      <c r="AA94" s="576">
        <v>10140.476317944869</v>
      </c>
      <c r="AB94" s="576">
        <v>7169.5505128000968</v>
      </c>
      <c r="AC94" s="576"/>
      <c r="AD94" s="576"/>
      <c r="AE94" s="576"/>
      <c r="AF94" s="575" t="s">
        <v>943</v>
      </c>
      <c r="AG94" s="575" t="s">
        <v>936</v>
      </c>
      <c r="AH94" s="575"/>
    </row>
    <row r="95" spans="1:34" ht="18.75" customHeight="1">
      <c r="A95" s="574">
        <v>88</v>
      </c>
      <c r="B95" s="574" t="s">
        <v>754</v>
      </c>
      <c r="C95" s="574" t="s">
        <v>755</v>
      </c>
      <c r="D95" s="574" t="s">
        <v>931</v>
      </c>
      <c r="E95" s="574" t="s">
        <v>932</v>
      </c>
      <c r="F95" s="582" t="s">
        <v>785</v>
      </c>
      <c r="G95" s="582" t="s">
        <v>770</v>
      </c>
      <c r="H95" s="582" t="s">
        <v>732</v>
      </c>
      <c r="I95" s="581" t="s">
        <v>933</v>
      </c>
      <c r="J95" s="581" t="s">
        <v>947</v>
      </c>
      <c r="K95" s="580" t="s">
        <v>935</v>
      </c>
      <c r="L95" s="574">
        <v>2016</v>
      </c>
      <c r="M95" s="579">
        <v>560964.19382027769</v>
      </c>
      <c r="N95" s="578" t="s">
        <v>763</v>
      </c>
      <c r="O95" s="578" t="s">
        <v>763</v>
      </c>
      <c r="P95" s="577">
        <v>525635.65437626862</v>
      </c>
      <c r="Q95" s="577">
        <v>167769.44976755657</v>
      </c>
      <c r="R95" s="577">
        <v>345872.63006051077</v>
      </c>
      <c r="S95" s="577">
        <v>195129.59938028964</v>
      </c>
      <c r="T95" s="577">
        <v>195129.59938028964</v>
      </c>
      <c r="U95" s="577">
        <v>195129.59938028964</v>
      </c>
      <c r="V95" s="577">
        <v>585388.79814086889</v>
      </c>
      <c r="W95" s="577">
        <v>421902.62206663995</v>
      </c>
      <c r="X95" s="577">
        <v>463920.78687777388</v>
      </c>
      <c r="Y95" s="576" t="s">
        <v>764</v>
      </c>
      <c r="Z95" s="576" t="s">
        <v>764</v>
      </c>
      <c r="AA95" s="576">
        <v>1870.1844783039392</v>
      </c>
      <c r="AB95" s="576">
        <v>1303.7203867440007</v>
      </c>
      <c r="AC95" s="576"/>
      <c r="AD95" s="576"/>
      <c r="AE95" s="576"/>
      <c r="AF95" s="575" t="s">
        <v>943</v>
      </c>
      <c r="AG95" s="575" t="s">
        <v>936</v>
      </c>
      <c r="AH95" s="575"/>
    </row>
    <row r="96" spans="1:34" ht="18.75" customHeight="1">
      <c r="A96" s="574">
        <v>89</v>
      </c>
      <c r="B96" s="574" t="s">
        <v>754</v>
      </c>
      <c r="C96" s="574" t="s">
        <v>755</v>
      </c>
      <c r="D96" s="574" t="s">
        <v>931</v>
      </c>
      <c r="E96" s="574" t="s">
        <v>932</v>
      </c>
      <c r="F96" s="582" t="s">
        <v>786</v>
      </c>
      <c r="G96" s="582" t="s">
        <v>770</v>
      </c>
      <c r="H96" s="582" t="s">
        <v>732</v>
      </c>
      <c r="I96" s="581" t="s">
        <v>933</v>
      </c>
      <c r="J96" s="581" t="s">
        <v>948</v>
      </c>
      <c r="K96" s="580" t="s">
        <v>935</v>
      </c>
      <c r="L96" s="574">
        <v>2016</v>
      </c>
      <c r="M96" s="579">
        <v>371293.58326287294</v>
      </c>
      <c r="N96" s="578" t="s">
        <v>763</v>
      </c>
      <c r="O96" s="578" t="s">
        <v>763</v>
      </c>
      <c r="P96" s="577">
        <v>349439.29916558019</v>
      </c>
      <c r="Q96" s="577">
        <v>99843.581838185171</v>
      </c>
      <c r="R96" s="577">
        <v>200510.07670012189</v>
      </c>
      <c r="S96" s="577">
        <v>120004.51135934365</v>
      </c>
      <c r="T96" s="577">
        <v>120004.51135934365</v>
      </c>
      <c r="U96" s="577">
        <v>120004.51135934365</v>
      </c>
      <c r="V96" s="577">
        <v>360013.53407803096</v>
      </c>
      <c r="W96" s="577">
        <v>254537.86754538078</v>
      </c>
      <c r="X96" s="577">
        <v>447181.16146424651</v>
      </c>
      <c r="Y96" s="576" t="s">
        <v>764</v>
      </c>
      <c r="Z96" s="576" t="s">
        <v>764</v>
      </c>
      <c r="AA96" s="576">
        <v>1381.2230802253598</v>
      </c>
      <c r="AB96" s="576">
        <v>965.13932447720617</v>
      </c>
      <c r="AC96" s="576"/>
      <c r="AD96" s="576"/>
      <c r="AE96" s="576"/>
      <c r="AF96" s="575" t="s">
        <v>943</v>
      </c>
      <c r="AG96" s="575" t="s">
        <v>936</v>
      </c>
      <c r="AH96" s="575"/>
    </row>
    <row r="97" spans="1:34" ht="18.75" customHeight="1">
      <c r="A97" s="574">
        <v>90</v>
      </c>
      <c r="B97" s="574" t="s">
        <v>754</v>
      </c>
      <c r="C97" s="574" t="s">
        <v>755</v>
      </c>
      <c r="D97" s="574" t="s">
        <v>931</v>
      </c>
      <c r="E97" s="574" t="s">
        <v>949</v>
      </c>
      <c r="F97" s="582" t="s">
        <v>769</v>
      </c>
      <c r="G97" s="582" t="s">
        <v>770</v>
      </c>
      <c r="H97" s="582" t="s">
        <v>732</v>
      </c>
      <c r="I97" s="581" t="s">
        <v>933</v>
      </c>
      <c r="J97" s="581" t="s">
        <v>950</v>
      </c>
      <c r="K97" s="580" t="s">
        <v>935</v>
      </c>
      <c r="L97" s="574">
        <v>2016</v>
      </c>
      <c r="M97" s="579">
        <v>179.66311391256937</v>
      </c>
      <c r="N97" s="578" t="s">
        <v>763</v>
      </c>
      <c r="O97" s="578" t="s">
        <v>763</v>
      </c>
      <c r="P97" s="577">
        <v>3.2145977314806737</v>
      </c>
      <c r="Q97" s="577">
        <v>0</v>
      </c>
      <c r="R97" s="577">
        <v>612.81753846723996</v>
      </c>
      <c r="S97" s="577">
        <v>174.5346430703155</v>
      </c>
      <c r="T97" s="577">
        <v>174.5346430703155</v>
      </c>
      <c r="U97" s="577">
        <v>174.5346430703155</v>
      </c>
      <c r="V97" s="577">
        <v>523.60392921094649</v>
      </c>
      <c r="W97" s="577">
        <v>365.00843901273851</v>
      </c>
      <c r="X97" s="577">
        <v>473.23329797333901</v>
      </c>
      <c r="Y97" s="576" t="s">
        <v>764</v>
      </c>
      <c r="Z97" s="576" t="s">
        <v>764</v>
      </c>
      <c r="AA97" s="576">
        <v>8916692.0383468438</v>
      </c>
      <c r="AB97" s="576">
        <v>6142574.1773576429</v>
      </c>
      <c r="AC97" s="576"/>
      <c r="AD97" s="576"/>
      <c r="AE97" s="576"/>
      <c r="AF97" s="575" t="s">
        <v>951</v>
      </c>
      <c r="AG97" s="575"/>
      <c r="AH97" s="575" t="s">
        <v>952</v>
      </c>
    </row>
    <row r="98" spans="1:34" ht="18.75" customHeight="1">
      <c r="A98" s="574">
        <v>91</v>
      </c>
      <c r="B98" s="574" t="s">
        <v>754</v>
      </c>
      <c r="C98" s="574" t="s">
        <v>755</v>
      </c>
      <c r="D98" s="574" t="s">
        <v>931</v>
      </c>
      <c r="E98" s="574" t="s">
        <v>949</v>
      </c>
      <c r="F98" s="582" t="s">
        <v>774</v>
      </c>
      <c r="G98" s="582" t="s">
        <v>770</v>
      </c>
      <c r="H98" s="582" t="s">
        <v>732</v>
      </c>
      <c r="I98" s="581" t="s">
        <v>933</v>
      </c>
      <c r="J98" s="581" t="s">
        <v>953</v>
      </c>
      <c r="K98" s="580" t="s">
        <v>935</v>
      </c>
      <c r="L98" s="574">
        <v>2016</v>
      </c>
      <c r="M98" s="579">
        <v>136.97370720813427</v>
      </c>
      <c r="N98" s="578" t="s">
        <v>763</v>
      </c>
      <c r="O98" s="578" t="s">
        <v>763</v>
      </c>
      <c r="P98" s="577">
        <v>2.4964126509166493</v>
      </c>
      <c r="Q98" s="577">
        <v>0</v>
      </c>
      <c r="R98" s="577">
        <v>466.77326383783571</v>
      </c>
      <c r="S98" s="577">
        <v>160.33782268484541</v>
      </c>
      <c r="T98" s="577">
        <v>160.33782268484541</v>
      </c>
      <c r="U98" s="577">
        <v>160.33782268484541</v>
      </c>
      <c r="V98" s="577">
        <v>481.01346805453625</v>
      </c>
      <c r="W98" s="577">
        <v>336.11153786023272</v>
      </c>
      <c r="X98" s="577">
        <v>317.6270806321217</v>
      </c>
      <c r="Y98" s="576" t="s">
        <v>764</v>
      </c>
      <c r="Z98" s="576" t="s">
        <v>764</v>
      </c>
      <c r="AA98" s="576">
        <v>5583993.4803725453</v>
      </c>
      <c r="AB98" s="576">
        <v>3849101.0714299981</v>
      </c>
      <c r="AC98" s="576"/>
      <c r="AD98" s="576"/>
      <c r="AE98" s="576"/>
      <c r="AF98" s="575" t="s">
        <v>951</v>
      </c>
      <c r="AG98" s="575"/>
      <c r="AH98" s="575" t="s">
        <v>952</v>
      </c>
    </row>
    <row r="99" spans="1:34" ht="18.75" customHeight="1">
      <c r="A99" s="574">
        <v>92</v>
      </c>
      <c r="B99" s="574" t="s">
        <v>754</v>
      </c>
      <c r="C99" s="574" t="s">
        <v>755</v>
      </c>
      <c r="D99" s="574" t="s">
        <v>931</v>
      </c>
      <c r="E99" s="574" t="s">
        <v>949</v>
      </c>
      <c r="F99" s="582" t="s">
        <v>775</v>
      </c>
      <c r="G99" s="582" t="s">
        <v>770</v>
      </c>
      <c r="H99" s="582" t="s">
        <v>732</v>
      </c>
      <c r="I99" s="581" t="s">
        <v>933</v>
      </c>
      <c r="J99" s="581" t="s">
        <v>954</v>
      </c>
      <c r="K99" s="580" t="s">
        <v>935</v>
      </c>
      <c r="L99" s="574">
        <v>2016</v>
      </c>
      <c r="M99" s="579">
        <v>964484.10927345138</v>
      </c>
      <c r="N99" s="578" t="s">
        <v>763</v>
      </c>
      <c r="O99" s="578" t="s">
        <v>763</v>
      </c>
      <c r="P99" s="577">
        <v>75731.238205650938</v>
      </c>
      <c r="Q99" s="577">
        <v>0</v>
      </c>
      <c r="R99" s="577">
        <v>1505805.4656984</v>
      </c>
      <c r="S99" s="577">
        <v>355277.37744197831</v>
      </c>
      <c r="T99" s="577">
        <v>355277.37744197831</v>
      </c>
      <c r="U99" s="577">
        <v>355277.37744197831</v>
      </c>
      <c r="V99" s="577">
        <v>1065832.1323259349</v>
      </c>
      <c r="W99" s="577">
        <v>734235.62294937449</v>
      </c>
      <c r="X99" s="577">
        <v>894302.95553985599</v>
      </c>
      <c r="Y99" s="576" t="s">
        <v>764</v>
      </c>
      <c r="Z99" s="576" t="s">
        <v>764</v>
      </c>
      <c r="AA99" s="576">
        <v>49946.352610801507</v>
      </c>
      <c r="AB99" s="576">
        <v>35997.438277066591</v>
      </c>
      <c r="AC99" s="576"/>
      <c r="AD99" s="576"/>
      <c r="AE99" s="576"/>
      <c r="AF99" s="575" t="s">
        <v>951</v>
      </c>
      <c r="AG99" s="575"/>
      <c r="AH99" s="575" t="s">
        <v>952</v>
      </c>
    </row>
    <row r="100" spans="1:34" ht="18.75" customHeight="1">
      <c r="A100" s="574">
        <v>93</v>
      </c>
      <c r="B100" s="574" t="s">
        <v>754</v>
      </c>
      <c r="C100" s="574" t="s">
        <v>755</v>
      </c>
      <c r="D100" s="574" t="s">
        <v>931</v>
      </c>
      <c r="E100" s="574" t="s">
        <v>949</v>
      </c>
      <c r="F100" s="582" t="s">
        <v>776</v>
      </c>
      <c r="G100" s="582" t="s">
        <v>770</v>
      </c>
      <c r="H100" s="582" t="s">
        <v>732</v>
      </c>
      <c r="I100" s="581" t="s">
        <v>933</v>
      </c>
      <c r="J100" s="581" t="s">
        <v>955</v>
      </c>
      <c r="K100" s="580" t="s">
        <v>935</v>
      </c>
      <c r="L100" s="574">
        <v>2016</v>
      </c>
      <c r="M100" s="579">
        <v>695274.22810670407</v>
      </c>
      <c r="N100" s="578" t="s">
        <v>763</v>
      </c>
      <c r="O100" s="578" t="s">
        <v>763</v>
      </c>
      <c r="P100" s="577">
        <v>51888.273623867812</v>
      </c>
      <c r="Q100" s="577">
        <v>0</v>
      </c>
      <c r="R100" s="577">
        <v>996265.9581351541</v>
      </c>
      <c r="S100" s="577">
        <v>268986.22670601611</v>
      </c>
      <c r="T100" s="577">
        <v>268986.22670601611</v>
      </c>
      <c r="U100" s="577">
        <v>268986.22670601611</v>
      </c>
      <c r="V100" s="577">
        <v>806958.68011804833</v>
      </c>
      <c r="W100" s="577">
        <v>556244.47470430972</v>
      </c>
      <c r="X100" s="577">
        <v>597915.3801314208</v>
      </c>
      <c r="Y100" s="576" t="s">
        <v>764</v>
      </c>
      <c r="Z100" s="576" t="s">
        <v>764</v>
      </c>
      <c r="AA100" s="576">
        <v>30716.957643926551</v>
      </c>
      <c r="AB100" s="576">
        <v>21717.597134757172</v>
      </c>
      <c r="AC100" s="576"/>
      <c r="AD100" s="576"/>
      <c r="AE100" s="576"/>
      <c r="AF100" s="575" t="s">
        <v>951</v>
      </c>
      <c r="AG100" s="575"/>
      <c r="AH100" s="575" t="s">
        <v>952</v>
      </c>
    </row>
    <row r="101" spans="1:34" ht="18.75" customHeight="1">
      <c r="A101" s="574">
        <v>94</v>
      </c>
      <c r="B101" s="574" t="s">
        <v>754</v>
      </c>
      <c r="C101" s="574" t="s">
        <v>755</v>
      </c>
      <c r="D101" s="574" t="s">
        <v>931</v>
      </c>
      <c r="E101" s="574" t="s">
        <v>949</v>
      </c>
      <c r="F101" s="582" t="s">
        <v>777</v>
      </c>
      <c r="G101" s="582" t="s">
        <v>770</v>
      </c>
      <c r="H101" s="582" t="s">
        <v>732</v>
      </c>
      <c r="I101" s="581" t="s">
        <v>933</v>
      </c>
      <c r="J101" s="581" t="s">
        <v>956</v>
      </c>
      <c r="K101" s="580" t="s">
        <v>935</v>
      </c>
      <c r="L101" s="574">
        <v>2016</v>
      </c>
      <c r="M101" s="579">
        <v>8792.2766963747308</v>
      </c>
      <c r="N101" s="578" t="s">
        <v>763</v>
      </c>
      <c r="O101" s="578" t="s">
        <v>763</v>
      </c>
      <c r="P101" s="577">
        <v>340.85037339717735</v>
      </c>
      <c r="Q101" s="577">
        <v>0</v>
      </c>
      <c r="R101" s="577">
        <v>47831.746023068205</v>
      </c>
      <c r="S101" s="577">
        <v>4293.9608461887365</v>
      </c>
      <c r="T101" s="577">
        <v>4293.9608461887365</v>
      </c>
      <c r="U101" s="577">
        <v>4293.9608461887365</v>
      </c>
      <c r="V101" s="577">
        <v>12881.882538566209</v>
      </c>
      <c r="W101" s="577">
        <v>9284.2569544142261</v>
      </c>
      <c r="X101" s="577">
        <v>24000.382445871961</v>
      </c>
      <c r="Y101" s="576" t="s">
        <v>764</v>
      </c>
      <c r="Z101" s="576" t="s">
        <v>764</v>
      </c>
      <c r="AA101" s="576">
        <v>6660.4259152140967</v>
      </c>
      <c r="AB101" s="576">
        <v>4643.035567238564</v>
      </c>
      <c r="AC101" s="576"/>
      <c r="AD101" s="576"/>
      <c r="AE101" s="576"/>
      <c r="AF101" s="575" t="s">
        <v>951</v>
      </c>
      <c r="AG101" s="575"/>
      <c r="AH101" s="575" t="s">
        <v>952</v>
      </c>
    </row>
    <row r="102" spans="1:34" ht="18.75" customHeight="1">
      <c r="A102" s="574">
        <v>95</v>
      </c>
      <c r="B102" s="574" t="s">
        <v>754</v>
      </c>
      <c r="C102" s="574" t="s">
        <v>755</v>
      </c>
      <c r="D102" s="574" t="s">
        <v>931</v>
      </c>
      <c r="E102" s="574" t="s">
        <v>949</v>
      </c>
      <c r="F102" s="582" t="s">
        <v>778</v>
      </c>
      <c r="G102" s="582" t="s">
        <v>770</v>
      </c>
      <c r="H102" s="582" t="s">
        <v>732</v>
      </c>
      <c r="I102" s="581" t="s">
        <v>933</v>
      </c>
      <c r="J102" s="581" t="s">
        <v>957</v>
      </c>
      <c r="K102" s="580" t="s">
        <v>935</v>
      </c>
      <c r="L102" s="574">
        <v>2016</v>
      </c>
      <c r="M102" s="579">
        <v>5543.2893819244573</v>
      </c>
      <c r="N102" s="578" t="s">
        <v>763</v>
      </c>
      <c r="O102" s="578" t="s">
        <v>763</v>
      </c>
      <c r="P102" s="577">
        <v>246.90576695026056</v>
      </c>
      <c r="Q102" s="577">
        <v>0</v>
      </c>
      <c r="R102" s="577">
        <v>29610.004248709818</v>
      </c>
      <c r="S102" s="577">
        <v>3380.1587726482899</v>
      </c>
      <c r="T102" s="577">
        <v>3380.1587726482899</v>
      </c>
      <c r="U102" s="577">
        <v>3380.1587726482899</v>
      </c>
      <c r="V102" s="577">
        <v>10140.476317944869</v>
      </c>
      <c r="W102" s="577">
        <v>7169.5505128000968</v>
      </c>
      <c r="X102" s="577">
        <v>16742.97437430673</v>
      </c>
      <c r="Y102" s="576" t="s">
        <v>764</v>
      </c>
      <c r="Z102" s="576" t="s">
        <v>764</v>
      </c>
      <c r="AA102" s="576">
        <v>6118.6602877969062</v>
      </c>
      <c r="AB102" s="576">
        <v>4275.4568334510441</v>
      </c>
      <c r="AC102" s="576"/>
      <c r="AD102" s="576"/>
      <c r="AE102" s="576"/>
      <c r="AF102" s="575" t="s">
        <v>951</v>
      </c>
      <c r="AG102" s="575"/>
      <c r="AH102" s="575" t="s">
        <v>952</v>
      </c>
    </row>
    <row r="103" spans="1:34" ht="18.75" customHeight="1">
      <c r="A103" s="574">
        <v>96</v>
      </c>
      <c r="B103" s="574" t="s">
        <v>754</v>
      </c>
      <c r="C103" s="574" t="s">
        <v>755</v>
      </c>
      <c r="D103" s="574" t="s">
        <v>931</v>
      </c>
      <c r="E103" s="574" t="s">
        <v>949</v>
      </c>
      <c r="F103" s="582" t="s">
        <v>779</v>
      </c>
      <c r="G103" s="582" t="s">
        <v>770</v>
      </c>
      <c r="H103" s="582" t="s">
        <v>732</v>
      </c>
      <c r="I103" s="581" t="s">
        <v>933</v>
      </c>
      <c r="J103" s="581" t="s">
        <v>958</v>
      </c>
      <c r="K103" s="580" t="s">
        <v>935</v>
      </c>
      <c r="L103" s="574">
        <v>2016</v>
      </c>
      <c r="M103" s="579">
        <v>1816.6152161294369</v>
      </c>
      <c r="N103" s="578" t="s">
        <v>763</v>
      </c>
      <c r="O103" s="578" t="s">
        <v>763</v>
      </c>
      <c r="P103" s="577">
        <v>22.772752313722378</v>
      </c>
      <c r="Q103" s="577">
        <v>0</v>
      </c>
      <c r="R103" s="577">
        <v>2334.8742633611901</v>
      </c>
      <c r="S103" s="577">
        <v>623.39482610131301</v>
      </c>
      <c r="T103" s="577">
        <v>623.39482610131301</v>
      </c>
      <c r="U103" s="577">
        <v>623.39482610131301</v>
      </c>
      <c r="V103" s="577">
        <v>1870.1844783039392</v>
      </c>
      <c r="W103" s="577">
        <v>1303.7203867440007</v>
      </c>
      <c r="X103" s="577">
        <v>1911.6941065122201</v>
      </c>
      <c r="Y103" s="576" t="s">
        <v>764</v>
      </c>
      <c r="Z103" s="576" t="s">
        <v>764</v>
      </c>
      <c r="AA103" s="576">
        <v>13557759.136967052</v>
      </c>
      <c r="AB103" s="576">
        <v>9339735.0519025531</v>
      </c>
      <c r="AC103" s="576"/>
      <c r="AD103" s="576"/>
      <c r="AE103" s="576"/>
      <c r="AF103" s="575" t="s">
        <v>951</v>
      </c>
      <c r="AG103" s="575"/>
      <c r="AH103" s="575" t="s">
        <v>952</v>
      </c>
    </row>
    <row r="104" spans="1:34" ht="18.75" customHeight="1">
      <c r="A104" s="574">
        <v>97</v>
      </c>
      <c r="B104" s="574" t="s">
        <v>754</v>
      </c>
      <c r="C104" s="574" t="s">
        <v>755</v>
      </c>
      <c r="D104" s="574" t="s">
        <v>931</v>
      </c>
      <c r="E104" s="574" t="s">
        <v>949</v>
      </c>
      <c r="F104" s="582" t="s">
        <v>782</v>
      </c>
      <c r="G104" s="582" t="s">
        <v>770</v>
      </c>
      <c r="H104" s="582" t="s">
        <v>732</v>
      </c>
      <c r="I104" s="581" t="s">
        <v>933</v>
      </c>
      <c r="J104" s="581" t="s">
        <v>959</v>
      </c>
      <c r="K104" s="580" t="s">
        <v>935</v>
      </c>
      <c r="L104" s="574">
        <v>2016</v>
      </c>
      <c r="M104" s="579">
        <v>1316.9663351064876</v>
      </c>
      <c r="N104" s="578" t="s">
        <v>763</v>
      </c>
      <c r="O104" s="578" t="s">
        <v>763</v>
      </c>
      <c r="P104" s="577">
        <v>19.052256035260427</v>
      </c>
      <c r="Q104" s="577">
        <v>0</v>
      </c>
      <c r="R104" s="577">
        <v>1697.2428099729545</v>
      </c>
      <c r="S104" s="577">
        <v>460.40769340845327</v>
      </c>
      <c r="T104" s="577">
        <v>460.40769340845327</v>
      </c>
      <c r="U104" s="577">
        <v>460.40769340845327</v>
      </c>
      <c r="V104" s="577">
        <v>1381.2230802253598</v>
      </c>
      <c r="W104" s="577">
        <v>965.13932447720617</v>
      </c>
      <c r="X104" s="577">
        <v>1273.0910692480127</v>
      </c>
      <c r="Y104" s="576" t="s">
        <v>764</v>
      </c>
      <c r="Z104" s="576" t="s">
        <v>764</v>
      </c>
      <c r="AA104" s="576">
        <v>10264797.885807861</v>
      </c>
      <c r="AB104" s="576">
        <v>7075625.1201137546</v>
      </c>
      <c r="AC104" s="576"/>
      <c r="AD104" s="576"/>
      <c r="AE104" s="576"/>
      <c r="AF104" s="575" t="s">
        <v>951</v>
      </c>
      <c r="AG104" s="575"/>
      <c r="AH104" s="575" t="s">
        <v>952</v>
      </c>
    </row>
    <row r="105" spans="1:34" ht="18.75" customHeight="1">
      <c r="A105" s="574">
        <v>98</v>
      </c>
      <c r="B105" s="574" t="s">
        <v>754</v>
      </c>
      <c r="C105" s="574" t="s">
        <v>755</v>
      </c>
      <c r="D105" s="574" t="s">
        <v>931</v>
      </c>
      <c r="E105" s="574" t="s">
        <v>949</v>
      </c>
      <c r="F105" s="582" t="s">
        <v>783</v>
      </c>
      <c r="G105" s="582" t="s">
        <v>770</v>
      </c>
      <c r="H105" s="582" t="s">
        <v>732</v>
      </c>
      <c r="I105" s="581" t="s">
        <v>933</v>
      </c>
      <c r="J105" s="581" t="s">
        <v>960</v>
      </c>
      <c r="K105" s="580" t="s">
        <v>935</v>
      </c>
      <c r="L105" s="574">
        <v>2016</v>
      </c>
      <c r="M105" s="579">
        <v>10981626.05236597</v>
      </c>
      <c r="N105" s="578" t="s">
        <v>763</v>
      </c>
      <c r="O105" s="578" t="s">
        <v>763</v>
      </c>
      <c r="P105" s="577">
        <v>931764.26533041103</v>
      </c>
      <c r="Q105" s="577">
        <v>0</v>
      </c>
      <c r="R105" s="577">
        <v>9862738.1381028295</v>
      </c>
      <c r="S105" s="577">
        <v>2972230.6794489478</v>
      </c>
      <c r="T105" s="577">
        <v>2972230.6794489478</v>
      </c>
      <c r="U105" s="577">
        <v>2972230.6794489478</v>
      </c>
      <c r="V105" s="577">
        <v>8916692.0383468438</v>
      </c>
      <c r="W105" s="577">
        <v>6142574.1773576429</v>
      </c>
      <c r="X105" s="577">
        <v>4947734.3823678801</v>
      </c>
      <c r="Y105" s="576" t="s">
        <v>764</v>
      </c>
      <c r="Z105" s="576" t="s">
        <v>764</v>
      </c>
      <c r="AA105" s="576">
        <v>163862.0711382099</v>
      </c>
      <c r="AB105" s="576">
        <v>118099.00990596776</v>
      </c>
      <c r="AC105" s="576"/>
      <c r="AD105" s="576"/>
      <c r="AE105" s="576"/>
      <c r="AF105" s="575" t="s">
        <v>951</v>
      </c>
      <c r="AG105" s="575"/>
      <c r="AH105" s="575" t="s">
        <v>952</v>
      </c>
    </row>
    <row r="106" spans="1:34" ht="18.75" customHeight="1">
      <c r="A106" s="574">
        <v>99</v>
      </c>
      <c r="B106" s="574" t="s">
        <v>754</v>
      </c>
      <c r="C106" s="574" t="s">
        <v>755</v>
      </c>
      <c r="D106" s="574" t="s">
        <v>931</v>
      </c>
      <c r="E106" s="574" t="s">
        <v>949</v>
      </c>
      <c r="F106" s="582" t="s">
        <v>784</v>
      </c>
      <c r="G106" s="582" t="s">
        <v>770</v>
      </c>
      <c r="H106" s="582" t="s">
        <v>732</v>
      </c>
      <c r="I106" s="581" t="s">
        <v>933</v>
      </c>
      <c r="J106" s="581" t="s">
        <v>961</v>
      </c>
      <c r="K106" s="580" t="s">
        <v>935</v>
      </c>
      <c r="L106" s="574">
        <v>2016</v>
      </c>
      <c r="M106" s="579">
        <v>7486838.00215948</v>
      </c>
      <c r="N106" s="578" t="s">
        <v>763</v>
      </c>
      <c r="O106" s="578" t="s">
        <v>763</v>
      </c>
      <c r="P106" s="577">
        <v>629953.80776272097</v>
      </c>
      <c r="Q106" s="577">
        <v>0</v>
      </c>
      <c r="R106" s="577">
        <v>6193583.0252720006</v>
      </c>
      <c r="S106" s="577">
        <v>1861331.1601241818</v>
      </c>
      <c r="T106" s="577">
        <v>1861331.1601241818</v>
      </c>
      <c r="U106" s="577">
        <v>1861331.1601241818</v>
      </c>
      <c r="V106" s="577">
        <v>5583993.4803725453</v>
      </c>
      <c r="W106" s="577">
        <v>3849101.0714299981</v>
      </c>
      <c r="X106" s="577">
        <v>3292261.1533036013</v>
      </c>
      <c r="Y106" s="576" t="s">
        <v>764</v>
      </c>
      <c r="Z106" s="576" t="s">
        <v>764</v>
      </c>
      <c r="AA106" s="576">
        <v>128990.42098945891</v>
      </c>
      <c r="AB106" s="576">
        <v>91199.201098149366</v>
      </c>
      <c r="AC106" s="576"/>
      <c r="AD106" s="576"/>
      <c r="AE106" s="576"/>
      <c r="AF106" s="575" t="s">
        <v>951</v>
      </c>
      <c r="AG106" s="575"/>
      <c r="AH106" s="575" t="s">
        <v>952</v>
      </c>
    </row>
    <row r="107" spans="1:34" ht="18.75" customHeight="1">
      <c r="A107" s="574">
        <v>100</v>
      </c>
      <c r="B107" s="574" t="s">
        <v>754</v>
      </c>
      <c r="C107" s="574" t="s">
        <v>755</v>
      </c>
      <c r="D107" s="574" t="s">
        <v>931</v>
      </c>
      <c r="E107" s="574" t="s">
        <v>949</v>
      </c>
      <c r="F107" s="582" t="s">
        <v>785</v>
      </c>
      <c r="G107" s="582" t="s">
        <v>770</v>
      </c>
      <c r="H107" s="582" t="s">
        <v>732</v>
      </c>
      <c r="I107" s="581" t="s">
        <v>933</v>
      </c>
      <c r="J107" s="581" t="s">
        <v>962</v>
      </c>
      <c r="K107" s="580" t="s">
        <v>935</v>
      </c>
      <c r="L107" s="574">
        <v>2016</v>
      </c>
      <c r="M107" s="579">
        <v>89746.586656676416</v>
      </c>
      <c r="N107" s="578" t="s">
        <v>763</v>
      </c>
      <c r="O107" s="578" t="s">
        <v>763</v>
      </c>
      <c r="P107" s="577">
        <v>-288.13398167120465</v>
      </c>
      <c r="Q107" s="577">
        <v>0</v>
      </c>
      <c r="R107" s="577">
        <v>491198.30008748802</v>
      </c>
      <c r="S107" s="577">
        <v>16648.784203600502</v>
      </c>
      <c r="T107" s="577">
        <v>16648.784203600502</v>
      </c>
      <c r="U107" s="577">
        <v>16648.784203600502</v>
      </c>
      <c r="V107" s="577">
        <v>49946.352610801507</v>
      </c>
      <c r="W107" s="577">
        <v>35997.438277066591</v>
      </c>
      <c r="X107" s="577">
        <v>174837.23265558452</v>
      </c>
      <c r="Y107" s="576" t="s">
        <v>764</v>
      </c>
      <c r="Z107" s="576" t="s">
        <v>764</v>
      </c>
      <c r="AA107" s="576">
        <v>23789.403536940266</v>
      </c>
      <c r="AB107" s="576">
        <v>16583.781300396615</v>
      </c>
      <c r="AC107" s="576"/>
      <c r="AD107" s="576"/>
      <c r="AE107" s="576"/>
      <c r="AF107" s="575" t="s">
        <v>951</v>
      </c>
      <c r="AG107" s="575"/>
      <c r="AH107" s="575" t="s">
        <v>952</v>
      </c>
    </row>
    <row r="108" spans="1:34" ht="18.75" customHeight="1">
      <c r="A108" s="574">
        <v>101</v>
      </c>
      <c r="B108" s="574" t="s">
        <v>754</v>
      </c>
      <c r="C108" s="574" t="s">
        <v>755</v>
      </c>
      <c r="D108" s="574" t="s">
        <v>931</v>
      </c>
      <c r="E108" s="574" t="s">
        <v>949</v>
      </c>
      <c r="F108" s="582" t="s">
        <v>786</v>
      </c>
      <c r="G108" s="582" t="s">
        <v>770</v>
      </c>
      <c r="H108" s="582" t="s">
        <v>732</v>
      </c>
      <c r="I108" s="581" t="s">
        <v>933</v>
      </c>
      <c r="J108" s="581" t="s">
        <v>963</v>
      </c>
      <c r="K108" s="580" t="s">
        <v>935</v>
      </c>
      <c r="L108" s="574">
        <v>2016</v>
      </c>
      <c r="M108" s="579">
        <v>63474.740110751896</v>
      </c>
      <c r="N108" s="578" t="s">
        <v>763</v>
      </c>
      <c r="O108" s="578" t="s">
        <v>763</v>
      </c>
      <c r="P108" s="577">
        <v>-432.3494416749736</v>
      </c>
      <c r="Q108" s="577">
        <v>0</v>
      </c>
      <c r="R108" s="577">
        <v>300691.72016428836</v>
      </c>
      <c r="S108" s="577">
        <v>10238.98588130885</v>
      </c>
      <c r="T108" s="577">
        <v>10238.98588130885</v>
      </c>
      <c r="U108" s="577">
        <v>10238.98588130885</v>
      </c>
      <c r="V108" s="577">
        <v>30716.957643926551</v>
      </c>
      <c r="W108" s="577">
        <v>21717.597134757172</v>
      </c>
      <c r="X108" s="577">
        <v>117291.16209752079</v>
      </c>
      <c r="Y108" s="576" t="s">
        <v>764</v>
      </c>
      <c r="Z108" s="576" t="s">
        <v>764</v>
      </c>
      <c r="AA108" s="576">
        <v>17569.642787227007</v>
      </c>
      <c r="AB108" s="576">
        <v>12276.91124898041</v>
      </c>
      <c r="AC108" s="576"/>
      <c r="AD108" s="576"/>
      <c r="AE108" s="576"/>
      <c r="AF108" s="575" t="s">
        <v>951</v>
      </c>
      <c r="AG108" s="575"/>
      <c r="AH108" s="575" t="s">
        <v>952</v>
      </c>
    </row>
    <row r="109" spans="1:34" ht="18.75" customHeight="1">
      <c r="A109" s="574">
        <v>102</v>
      </c>
      <c r="B109" s="574" t="s">
        <v>754</v>
      </c>
      <c r="C109" s="574" t="s">
        <v>755</v>
      </c>
      <c r="D109" s="574" t="s">
        <v>931</v>
      </c>
      <c r="E109" s="574" t="s">
        <v>964</v>
      </c>
      <c r="F109" s="582" t="s">
        <v>769</v>
      </c>
      <c r="G109" s="582" t="s">
        <v>770</v>
      </c>
      <c r="H109" s="582" t="s">
        <v>732</v>
      </c>
      <c r="I109" s="581" t="s">
        <v>933</v>
      </c>
      <c r="J109" s="581" t="s">
        <v>965</v>
      </c>
      <c r="K109" s="580" t="s">
        <v>935</v>
      </c>
      <c r="L109" s="574">
        <v>2016</v>
      </c>
      <c r="M109" s="579">
        <v>2.2948559936257622</v>
      </c>
      <c r="N109" s="578" t="s">
        <v>763</v>
      </c>
      <c r="O109" s="578" t="s">
        <v>763</v>
      </c>
      <c r="P109" s="577">
        <v>759.07662427382411</v>
      </c>
      <c r="Q109" s="577">
        <v>532.70939885066502</v>
      </c>
      <c r="R109" s="577">
        <v>295.83382005334192</v>
      </c>
      <c r="S109" s="577">
        <v>2220.1419717380322</v>
      </c>
      <c r="T109" s="577">
        <v>2220.1419717380322</v>
      </c>
      <c r="U109" s="577">
        <v>2220.1419717380322</v>
      </c>
      <c r="V109" s="577">
        <v>6660.4259152140967</v>
      </c>
      <c r="W109" s="577">
        <v>4643.035567238564</v>
      </c>
      <c r="X109" s="577">
        <v>44.203631837464549</v>
      </c>
      <c r="Y109" s="576" t="s">
        <v>764</v>
      </c>
      <c r="Z109" s="576" t="s">
        <v>764</v>
      </c>
      <c r="AA109" s="576">
        <v>10258470.933104321</v>
      </c>
      <c r="AB109" s="576">
        <v>7066905.3480670908</v>
      </c>
      <c r="AC109" s="576"/>
      <c r="AD109" s="576"/>
      <c r="AE109" s="576"/>
      <c r="AF109" s="575" t="s">
        <v>951</v>
      </c>
      <c r="AG109" s="575"/>
      <c r="AH109" s="575" t="s">
        <v>952</v>
      </c>
    </row>
    <row r="110" spans="1:34" ht="18.75" customHeight="1">
      <c r="A110" s="574">
        <v>103</v>
      </c>
      <c r="B110" s="574" t="s">
        <v>754</v>
      </c>
      <c r="C110" s="574" t="s">
        <v>755</v>
      </c>
      <c r="D110" s="574" t="s">
        <v>931</v>
      </c>
      <c r="E110" s="574" t="s">
        <v>964</v>
      </c>
      <c r="F110" s="582" t="s">
        <v>774</v>
      </c>
      <c r="G110" s="582" t="s">
        <v>770</v>
      </c>
      <c r="H110" s="582" t="s">
        <v>732</v>
      </c>
      <c r="I110" s="581" t="s">
        <v>933</v>
      </c>
      <c r="J110" s="581" t="s">
        <v>966</v>
      </c>
      <c r="K110" s="580" t="s">
        <v>935</v>
      </c>
      <c r="L110" s="574">
        <v>2016</v>
      </c>
      <c r="M110" s="579">
        <v>1.8141154684596772</v>
      </c>
      <c r="N110" s="578" t="s">
        <v>763</v>
      </c>
      <c r="O110" s="578" t="s">
        <v>763</v>
      </c>
      <c r="P110" s="577">
        <v>549.99555323302025</v>
      </c>
      <c r="Q110" s="577">
        <v>404.66758912006918</v>
      </c>
      <c r="R110" s="577">
        <v>239.66784916986686</v>
      </c>
      <c r="S110" s="577">
        <v>2039.5534292656355</v>
      </c>
      <c r="T110" s="577">
        <v>2039.5534292656355</v>
      </c>
      <c r="U110" s="577">
        <v>2039.5534292656355</v>
      </c>
      <c r="V110" s="577">
        <v>6118.6602877969062</v>
      </c>
      <c r="W110" s="577">
        <v>4275.4568334510441</v>
      </c>
      <c r="X110" s="577">
        <v>26.522179629427182</v>
      </c>
      <c r="Y110" s="576" t="s">
        <v>764</v>
      </c>
      <c r="Z110" s="576" t="s">
        <v>764</v>
      </c>
      <c r="AA110" s="576">
        <v>71030358.658894345</v>
      </c>
      <c r="AB110" s="576">
        <v>48961917.770678833</v>
      </c>
      <c r="AC110" s="576"/>
      <c r="AD110" s="576"/>
      <c r="AE110" s="576"/>
      <c r="AF110" s="575" t="s">
        <v>951</v>
      </c>
      <c r="AG110" s="575"/>
      <c r="AH110" s="575" t="s">
        <v>952</v>
      </c>
    </row>
    <row r="111" spans="1:34" ht="18.75" customHeight="1">
      <c r="A111" s="574">
        <v>104</v>
      </c>
      <c r="B111" s="574" t="s">
        <v>754</v>
      </c>
      <c r="C111" s="574" t="s">
        <v>755</v>
      </c>
      <c r="D111" s="574" t="s">
        <v>931</v>
      </c>
      <c r="E111" s="574" t="s">
        <v>964</v>
      </c>
      <c r="F111" s="582" t="s">
        <v>775</v>
      </c>
      <c r="G111" s="582" t="s">
        <v>770</v>
      </c>
      <c r="H111" s="582" t="s">
        <v>732</v>
      </c>
      <c r="I111" s="581" t="s">
        <v>933</v>
      </c>
      <c r="J111" s="581" t="s">
        <v>967</v>
      </c>
      <c r="K111" s="580" t="s">
        <v>935</v>
      </c>
      <c r="L111" s="574">
        <v>2016</v>
      </c>
      <c r="M111" s="579">
        <v>9437.3598381299926</v>
      </c>
      <c r="N111" s="578" t="s">
        <v>763</v>
      </c>
      <c r="O111" s="578" t="s">
        <v>763</v>
      </c>
      <c r="P111" s="577">
        <v>7483086.972370836</v>
      </c>
      <c r="Q111" s="577">
        <v>1810305.6616795</v>
      </c>
      <c r="R111" s="577">
        <v>945388.48241063219</v>
      </c>
      <c r="S111" s="577">
        <v>4519253.0456556836</v>
      </c>
      <c r="T111" s="577">
        <v>4519253.0456556836</v>
      </c>
      <c r="U111" s="577">
        <v>4519253.0456556836</v>
      </c>
      <c r="V111" s="577">
        <v>13557759.136967052</v>
      </c>
      <c r="W111" s="577">
        <v>9339735.0519025531</v>
      </c>
      <c r="X111" s="577">
        <v>142106.93686552515</v>
      </c>
      <c r="Y111" s="576" t="s">
        <v>764</v>
      </c>
      <c r="Z111" s="576" t="s">
        <v>764</v>
      </c>
      <c r="AA111" s="576">
        <v>635335.15075167036</v>
      </c>
      <c r="AB111" s="576">
        <v>457900.06034370651</v>
      </c>
      <c r="AC111" s="576"/>
      <c r="AD111" s="576"/>
      <c r="AE111" s="576"/>
      <c r="AF111" s="575" t="s">
        <v>951</v>
      </c>
      <c r="AG111" s="575"/>
      <c r="AH111" s="575" t="s">
        <v>952</v>
      </c>
    </row>
    <row r="112" spans="1:34" ht="18.75" customHeight="1">
      <c r="A112" s="574">
        <v>105</v>
      </c>
      <c r="B112" s="574" t="s">
        <v>754</v>
      </c>
      <c r="C112" s="574" t="s">
        <v>755</v>
      </c>
      <c r="D112" s="574" t="s">
        <v>931</v>
      </c>
      <c r="E112" s="574" t="s">
        <v>964</v>
      </c>
      <c r="F112" s="582" t="s">
        <v>776</v>
      </c>
      <c r="G112" s="582" t="s">
        <v>770</v>
      </c>
      <c r="H112" s="582" t="s">
        <v>732</v>
      </c>
      <c r="I112" s="581" t="s">
        <v>933</v>
      </c>
      <c r="J112" s="581" t="s">
        <v>968</v>
      </c>
      <c r="K112" s="580" t="s">
        <v>935</v>
      </c>
      <c r="L112" s="574">
        <v>2016</v>
      </c>
      <c r="M112" s="579">
        <v>7067.957955825831</v>
      </c>
      <c r="N112" s="578" t="s">
        <v>763</v>
      </c>
      <c r="O112" s="578" t="s">
        <v>763</v>
      </c>
      <c r="P112" s="577">
        <v>5348025.2220682688</v>
      </c>
      <c r="Q112" s="577">
        <v>1229103.758879758</v>
      </c>
      <c r="R112" s="577">
        <v>683328.81799301051</v>
      </c>
      <c r="S112" s="577">
        <v>3421599.2952692867</v>
      </c>
      <c r="T112" s="577">
        <v>3421599.2952692867</v>
      </c>
      <c r="U112" s="577">
        <v>3421599.2952692867</v>
      </c>
      <c r="V112" s="577">
        <v>10264797.885807861</v>
      </c>
      <c r="W112" s="577">
        <v>7075625.1201137546</v>
      </c>
      <c r="X112" s="577">
        <v>85264.163813361665</v>
      </c>
      <c r="Y112" s="576" t="s">
        <v>764</v>
      </c>
      <c r="Z112" s="576" t="s">
        <v>764</v>
      </c>
      <c r="AA112" s="576">
        <v>390730.49172195751</v>
      </c>
      <c r="AB112" s="576">
        <v>276255.46468013799</v>
      </c>
      <c r="AC112" s="576"/>
      <c r="AD112" s="576"/>
      <c r="AE112" s="576"/>
      <c r="AF112" s="575" t="s">
        <v>951</v>
      </c>
      <c r="AG112" s="575"/>
      <c r="AH112" s="575" t="s">
        <v>952</v>
      </c>
    </row>
    <row r="113" spans="1:34" ht="18.75" customHeight="1">
      <c r="A113" s="574">
        <v>106</v>
      </c>
      <c r="B113" s="574" t="s">
        <v>754</v>
      </c>
      <c r="C113" s="574" t="s">
        <v>755</v>
      </c>
      <c r="D113" s="574" t="s">
        <v>931</v>
      </c>
      <c r="E113" s="574" t="s">
        <v>964</v>
      </c>
      <c r="F113" s="582" t="s">
        <v>777</v>
      </c>
      <c r="G113" s="582" t="s">
        <v>770</v>
      </c>
      <c r="H113" s="582" t="s">
        <v>732</v>
      </c>
      <c r="I113" s="581" t="s">
        <v>933</v>
      </c>
      <c r="J113" s="581" t="s">
        <v>969</v>
      </c>
      <c r="K113" s="580" t="s">
        <v>935</v>
      </c>
      <c r="L113" s="574">
        <v>2016</v>
      </c>
      <c r="M113" s="579">
        <v>347.53545859703235</v>
      </c>
      <c r="N113" s="578" t="s">
        <v>763</v>
      </c>
      <c r="O113" s="578" t="s">
        <v>763</v>
      </c>
      <c r="P113" s="577">
        <v>62430.278941530822</v>
      </c>
      <c r="Q113" s="577">
        <v>183358.90166458068</v>
      </c>
      <c r="R113" s="577">
        <v>15979.783781101989</v>
      </c>
      <c r="S113" s="577">
        <v>54620.690379403299</v>
      </c>
      <c r="T113" s="577">
        <v>54620.690379403299</v>
      </c>
      <c r="U113" s="577">
        <v>54620.690379403299</v>
      </c>
      <c r="V113" s="577">
        <v>163862.0711382099</v>
      </c>
      <c r="W113" s="577">
        <v>118099.00990596776</v>
      </c>
      <c r="X113" s="577">
        <v>5203.5126562540627</v>
      </c>
      <c r="Y113" s="576" t="s">
        <v>764</v>
      </c>
      <c r="Z113" s="576" t="s">
        <v>764</v>
      </c>
      <c r="AA113" s="576">
        <v>5270.0119737451869</v>
      </c>
      <c r="AB113" s="576">
        <v>3630.4314789696873</v>
      </c>
      <c r="AC113" s="576"/>
      <c r="AD113" s="576"/>
      <c r="AE113" s="576"/>
      <c r="AF113" s="575" t="s">
        <v>951</v>
      </c>
      <c r="AG113" s="575"/>
      <c r="AH113" s="575" t="s">
        <v>952</v>
      </c>
    </row>
    <row r="114" spans="1:34" ht="18.75" customHeight="1">
      <c r="A114" s="574">
        <v>107</v>
      </c>
      <c r="B114" s="574" t="s">
        <v>754</v>
      </c>
      <c r="C114" s="574" t="s">
        <v>755</v>
      </c>
      <c r="D114" s="574" t="s">
        <v>931</v>
      </c>
      <c r="E114" s="574" t="s">
        <v>964</v>
      </c>
      <c r="F114" s="582" t="s">
        <v>778</v>
      </c>
      <c r="G114" s="582" t="s">
        <v>770</v>
      </c>
      <c r="H114" s="582" t="s">
        <v>732</v>
      </c>
      <c r="I114" s="581" t="s">
        <v>933</v>
      </c>
      <c r="J114" s="581" t="s">
        <v>970</v>
      </c>
      <c r="K114" s="580" t="s">
        <v>935</v>
      </c>
      <c r="L114" s="574">
        <v>2016</v>
      </c>
      <c r="M114" s="579">
        <v>205.89504009842426</v>
      </c>
      <c r="N114" s="578" t="s">
        <v>763</v>
      </c>
      <c r="O114" s="578" t="s">
        <v>763</v>
      </c>
      <c r="P114" s="577">
        <v>41800.438527461592</v>
      </c>
      <c r="Q114" s="577">
        <v>114802.08959769846</v>
      </c>
      <c r="R114" s="577">
        <v>10023.095131716365</v>
      </c>
      <c r="S114" s="577">
        <v>42996.806996486303</v>
      </c>
      <c r="T114" s="577">
        <v>42996.806996486303</v>
      </c>
      <c r="U114" s="577">
        <v>42996.806996486303</v>
      </c>
      <c r="V114" s="577">
        <v>128990.42098945891</v>
      </c>
      <c r="W114" s="577">
        <v>91199.201098149366</v>
      </c>
      <c r="X114" s="577">
        <v>3525.9652979913144</v>
      </c>
      <c r="Y114" s="576" t="s">
        <v>764</v>
      </c>
      <c r="Z114" s="576" t="s">
        <v>764</v>
      </c>
      <c r="AA114" s="576">
        <v>17.757519842908195</v>
      </c>
      <c r="AB114" s="576">
        <v>12.232886632382417</v>
      </c>
      <c r="AC114" s="576"/>
      <c r="AD114" s="576"/>
      <c r="AE114" s="576"/>
      <c r="AF114" s="575" t="s">
        <v>951</v>
      </c>
      <c r="AG114" s="575"/>
      <c r="AH114" s="575" t="s">
        <v>952</v>
      </c>
    </row>
    <row r="115" spans="1:34" ht="18.75" customHeight="1">
      <c r="A115" s="574">
        <v>108</v>
      </c>
      <c r="B115" s="574" t="s">
        <v>754</v>
      </c>
      <c r="C115" s="574" t="s">
        <v>755</v>
      </c>
      <c r="D115" s="574" t="s">
        <v>931</v>
      </c>
      <c r="E115" s="574" t="s">
        <v>964</v>
      </c>
      <c r="F115" s="582" t="s">
        <v>779</v>
      </c>
      <c r="G115" s="582" t="s">
        <v>770</v>
      </c>
      <c r="H115" s="582" t="s">
        <v>732</v>
      </c>
      <c r="I115" s="581" t="s">
        <v>933</v>
      </c>
      <c r="J115" s="581" t="s">
        <v>971</v>
      </c>
      <c r="K115" s="580" t="s">
        <v>935</v>
      </c>
      <c r="L115" s="574">
        <v>2016</v>
      </c>
      <c r="M115" s="579">
        <v>21.021047825213778</v>
      </c>
      <c r="N115" s="578" t="s">
        <v>763</v>
      </c>
      <c r="O115" s="578" t="s">
        <v>763</v>
      </c>
      <c r="P115" s="577">
        <v>5467.4462053439074</v>
      </c>
      <c r="Q115" s="577">
        <v>3226.0769265078825</v>
      </c>
      <c r="R115" s="577">
        <v>927.19700802013165</v>
      </c>
      <c r="S115" s="577">
        <v>7929.8011789800885</v>
      </c>
      <c r="T115" s="577">
        <v>7929.8011789800885</v>
      </c>
      <c r="U115" s="577">
        <v>7929.8011789800885</v>
      </c>
      <c r="V115" s="577">
        <v>23789.403536940266</v>
      </c>
      <c r="W115" s="577">
        <v>16583.781300396615</v>
      </c>
      <c r="X115" s="577">
        <v>175.62397211619006</v>
      </c>
      <c r="Y115" s="576" t="s">
        <v>764</v>
      </c>
      <c r="Z115" s="576" t="s">
        <v>764</v>
      </c>
      <c r="AA115" s="576">
        <v>68270.846556064731</v>
      </c>
      <c r="AB115" s="576">
        <v>47030.752808120793</v>
      </c>
      <c r="AC115" s="576"/>
      <c r="AD115" s="576"/>
      <c r="AE115" s="576"/>
      <c r="AF115" s="575" t="s">
        <v>951</v>
      </c>
      <c r="AG115" s="575"/>
      <c r="AH115" s="575" t="s">
        <v>952</v>
      </c>
    </row>
    <row r="116" spans="1:34" ht="18.75" customHeight="1">
      <c r="A116" s="574">
        <v>109</v>
      </c>
      <c r="B116" s="574" t="s">
        <v>754</v>
      </c>
      <c r="C116" s="574" t="s">
        <v>755</v>
      </c>
      <c r="D116" s="574" t="s">
        <v>931</v>
      </c>
      <c r="E116" s="574" t="s">
        <v>964</v>
      </c>
      <c r="F116" s="582" t="s">
        <v>782</v>
      </c>
      <c r="G116" s="582" t="s">
        <v>770</v>
      </c>
      <c r="H116" s="582" t="s">
        <v>732</v>
      </c>
      <c r="I116" s="581" t="s">
        <v>933</v>
      </c>
      <c r="J116" s="581" t="s">
        <v>972</v>
      </c>
      <c r="K116" s="580" t="s">
        <v>935</v>
      </c>
      <c r="L116" s="574">
        <v>2016</v>
      </c>
      <c r="M116" s="579">
        <v>15.484829734260011</v>
      </c>
      <c r="N116" s="578" t="s">
        <v>763</v>
      </c>
      <c r="O116" s="578" t="s">
        <v>763</v>
      </c>
      <c r="P116" s="577">
        <v>4077.0401928630044</v>
      </c>
      <c r="Q116" s="577">
        <v>2224.0404643668626</v>
      </c>
      <c r="R116" s="577">
        <v>744.71766701418085</v>
      </c>
      <c r="S116" s="577">
        <v>5856.5475957423359</v>
      </c>
      <c r="T116" s="577">
        <v>5856.5475957423359</v>
      </c>
      <c r="U116" s="577">
        <v>5856.5475957423359</v>
      </c>
      <c r="V116" s="577">
        <v>17569.642787227007</v>
      </c>
      <c r="W116" s="577">
        <v>12276.91124898041</v>
      </c>
      <c r="X116" s="577">
        <v>105.37438536331554</v>
      </c>
      <c r="Y116" s="576" t="s">
        <v>764</v>
      </c>
      <c r="Z116" s="576" t="s">
        <v>764</v>
      </c>
      <c r="AA116" s="576">
        <v>682.73026816252309</v>
      </c>
      <c r="AB116" s="576">
        <v>470.32254756362431</v>
      </c>
      <c r="AC116" s="576"/>
      <c r="AD116" s="576"/>
      <c r="AE116" s="576"/>
      <c r="AF116" s="575" t="s">
        <v>951</v>
      </c>
      <c r="AG116" s="575"/>
      <c r="AH116" s="575" t="s">
        <v>952</v>
      </c>
    </row>
    <row r="117" spans="1:34" ht="18.75" customHeight="1">
      <c r="A117" s="574">
        <v>110</v>
      </c>
      <c r="B117" s="574" t="s">
        <v>754</v>
      </c>
      <c r="C117" s="574" t="s">
        <v>755</v>
      </c>
      <c r="D117" s="574" t="s">
        <v>931</v>
      </c>
      <c r="E117" s="574" t="s">
        <v>964</v>
      </c>
      <c r="F117" s="582" t="s">
        <v>783</v>
      </c>
      <c r="G117" s="582" t="s">
        <v>770</v>
      </c>
      <c r="H117" s="582" t="s">
        <v>732</v>
      </c>
      <c r="I117" s="581" t="s">
        <v>933</v>
      </c>
      <c r="J117" s="581" t="s">
        <v>973</v>
      </c>
      <c r="K117" s="580" t="s">
        <v>935</v>
      </c>
      <c r="L117" s="574">
        <v>2016</v>
      </c>
      <c r="M117" s="579">
        <v>88531.347012777289</v>
      </c>
      <c r="N117" s="578" t="s">
        <v>763</v>
      </c>
      <c r="O117" s="578" t="s">
        <v>763</v>
      </c>
      <c r="P117" s="577">
        <v>90435276.594303176</v>
      </c>
      <c r="Q117" s="577">
        <v>15192873.811917851</v>
      </c>
      <c r="R117" s="577">
        <v>5200166.6123276148</v>
      </c>
      <c r="S117" s="577">
        <v>3419490.3110347735</v>
      </c>
      <c r="T117" s="577">
        <v>3419490.3110347735</v>
      </c>
      <c r="U117" s="577">
        <v>3419490.3110347735</v>
      </c>
      <c r="V117" s="577">
        <v>10258470.933104321</v>
      </c>
      <c r="W117" s="577">
        <v>7066905.3480670908</v>
      </c>
      <c r="X117" s="577">
        <v>872214.08680340752</v>
      </c>
      <c r="Y117" s="576" t="s">
        <v>764</v>
      </c>
      <c r="Z117" s="576" t="s">
        <v>764</v>
      </c>
      <c r="AA117" s="576">
        <v>32.368628715547302</v>
      </c>
      <c r="AB117" s="576">
        <v>22.298258373119776</v>
      </c>
      <c r="AC117" s="576"/>
      <c r="AD117" s="576"/>
      <c r="AE117" s="576"/>
      <c r="AF117" s="575" t="s">
        <v>951</v>
      </c>
      <c r="AG117" s="575"/>
      <c r="AH117" s="575" t="s">
        <v>952</v>
      </c>
    </row>
    <row r="118" spans="1:34" ht="18.75" customHeight="1">
      <c r="A118" s="574">
        <v>111</v>
      </c>
      <c r="B118" s="574" t="s">
        <v>754</v>
      </c>
      <c r="C118" s="574" t="s">
        <v>755</v>
      </c>
      <c r="D118" s="574" t="s">
        <v>931</v>
      </c>
      <c r="E118" s="574" t="s">
        <v>964</v>
      </c>
      <c r="F118" s="582" t="s">
        <v>784</v>
      </c>
      <c r="G118" s="582" t="s">
        <v>770</v>
      </c>
      <c r="H118" s="582" t="s">
        <v>732</v>
      </c>
      <c r="I118" s="581" t="s">
        <v>933</v>
      </c>
      <c r="J118" s="581" t="s">
        <v>974</v>
      </c>
      <c r="K118" s="580" t="s">
        <v>935</v>
      </c>
      <c r="L118" s="574">
        <v>2016</v>
      </c>
      <c r="M118" s="579">
        <v>57968.140250054239</v>
      </c>
      <c r="N118" s="578" t="s">
        <v>763</v>
      </c>
      <c r="O118" s="578" t="s">
        <v>763</v>
      </c>
      <c r="P118" s="577">
        <v>63306957.689823508</v>
      </c>
      <c r="Q118" s="577">
        <v>9857099.3366330154</v>
      </c>
      <c r="R118" s="577">
        <v>3609567.1005901182</v>
      </c>
      <c r="S118" s="577">
        <v>23676786.219631448</v>
      </c>
      <c r="T118" s="577">
        <v>23676786.219631448</v>
      </c>
      <c r="U118" s="577">
        <v>23676786.219631448</v>
      </c>
      <c r="V118" s="577">
        <v>71030358.658894345</v>
      </c>
      <c r="W118" s="577">
        <v>48961917.770678833</v>
      </c>
      <c r="X118" s="577">
        <v>523328.46247964632</v>
      </c>
      <c r="Y118" s="576" t="s">
        <v>764</v>
      </c>
      <c r="Z118" s="576" t="s">
        <v>764</v>
      </c>
      <c r="AA118" s="576">
        <v>125008.52590116306</v>
      </c>
      <c r="AB118" s="576">
        <v>86116.48129684561</v>
      </c>
      <c r="AC118" s="576"/>
      <c r="AD118" s="576"/>
      <c r="AE118" s="576"/>
      <c r="AF118" s="575" t="s">
        <v>951</v>
      </c>
      <c r="AG118" s="575"/>
      <c r="AH118" s="575" t="s">
        <v>952</v>
      </c>
    </row>
    <row r="119" spans="1:34" ht="18.75" customHeight="1">
      <c r="A119" s="574">
        <v>112</v>
      </c>
      <c r="B119" s="574" t="s">
        <v>754</v>
      </c>
      <c r="C119" s="574" t="s">
        <v>755</v>
      </c>
      <c r="D119" s="574" t="s">
        <v>931</v>
      </c>
      <c r="E119" s="574" t="s">
        <v>964</v>
      </c>
      <c r="F119" s="582" t="s">
        <v>785</v>
      </c>
      <c r="G119" s="582" t="s">
        <v>770</v>
      </c>
      <c r="H119" s="582" t="s">
        <v>732</v>
      </c>
      <c r="I119" s="581" t="s">
        <v>933</v>
      </c>
      <c r="J119" s="581" t="s">
        <v>975</v>
      </c>
      <c r="K119" s="580" t="s">
        <v>935</v>
      </c>
      <c r="L119" s="574">
        <v>2016</v>
      </c>
      <c r="M119" s="579">
        <v>3071.8387393744697</v>
      </c>
      <c r="N119" s="578" t="s">
        <v>763</v>
      </c>
      <c r="O119" s="578" t="s">
        <v>763</v>
      </c>
      <c r="P119" s="577">
        <v>893955.50610527652</v>
      </c>
      <c r="Q119" s="577">
        <v>2695915.4186337399</v>
      </c>
      <c r="R119" s="577">
        <v>124550.1004654429</v>
      </c>
      <c r="S119" s="577">
        <v>211778.38358389013</v>
      </c>
      <c r="T119" s="577">
        <v>211778.38358389013</v>
      </c>
      <c r="U119" s="577">
        <v>211778.38358389013</v>
      </c>
      <c r="V119" s="577">
        <v>635335.15075167036</v>
      </c>
      <c r="W119" s="577">
        <v>457900.06034370651</v>
      </c>
      <c r="X119" s="577">
        <v>26231.327729491735</v>
      </c>
      <c r="Y119" s="576" t="s">
        <v>764</v>
      </c>
      <c r="Z119" s="576" t="s">
        <v>764</v>
      </c>
      <c r="AA119" s="576">
        <v>822.35372856519962</v>
      </c>
      <c r="AB119" s="576">
        <v>566.50703601903206</v>
      </c>
      <c r="AC119" s="576"/>
      <c r="AD119" s="576"/>
      <c r="AE119" s="576"/>
      <c r="AF119" s="575" t="s">
        <v>951</v>
      </c>
      <c r="AG119" s="575"/>
      <c r="AH119" s="575" t="s">
        <v>952</v>
      </c>
    </row>
    <row r="120" spans="1:34" ht="18.75" customHeight="1">
      <c r="A120" s="574">
        <v>113</v>
      </c>
      <c r="B120" s="574" t="s">
        <v>754</v>
      </c>
      <c r="C120" s="574" t="s">
        <v>755</v>
      </c>
      <c r="D120" s="574" t="s">
        <v>931</v>
      </c>
      <c r="E120" s="574" t="s">
        <v>964</v>
      </c>
      <c r="F120" s="582" t="s">
        <v>786</v>
      </c>
      <c r="G120" s="582" t="s">
        <v>770</v>
      </c>
      <c r="H120" s="582" t="s">
        <v>732</v>
      </c>
      <c r="I120" s="581" t="s">
        <v>933</v>
      </c>
      <c r="J120" s="581" t="s">
        <v>976</v>
      </c>
      <c r="K120" s="580" t="s">
        <v>935</v>
      </c>
      <c r="L120" s="574">
        <v>2016</v>
      </c>
      <c r="M120" s="579">
        <v>1843.4718773657135</v>
      </c>
      <c r="N120" s="578" t="s">
        <v>763</v>
      </c>
      <c r="O120" s="578" t="s">
        <v>763</v>
      </c>
      <c r="P120" s="577">
        <v>584625.52379133052</v>
      </c>
      <c r="Q120" s="577">
        <v>1668568.3275053771</v>
      </c>
      <c r="R120" s="577">
        <v>74877.554785553308</v>
      </c>
      <c r="S120" s="577">
        <v>130243.4972406525</v>
      </c>
      <c r="T120" s="577">
        <v>130243.4972406525</v>
      </c>
      <c r="U120" s="577">
        <v>130243.4972406525</v>
      </c>
      <c r="V120" s="577">
        <v>390730.49172195751</v>
      </c>
      <c r="W120" s="577">
        <v>276255.46468013799</v>
      </c>
      <c r="X120" s="577">
        <v>17232.474361115539</v>
      </c>
      <c r="Y120" s="576" t="s">
        <v>764</v>
      </c>
      <c r="Z120" s="576" t="s">
        <v>764</v>
      </c>
      <c r="AA120" s="576">
        <v>2.0879064057721334E-3</v>
      </c>
      <c r="AB120" s="576">
        <v>1.4383271192590491E-3</v>
      </c>
      <c r="AC120" s="576"/>
      <c r="AD120" s="576"/>
      <c r="AE120" s="576"/>
      <c r="AF120" s="575" t="s">
        <v>951</v>
      </c>
      <c r="AG120" s="575"/>
      <c r="AH120" s="575" t="s">
        <v>952</v>
      </c>
    </row>
    <row r="121" spans="1:34" ht="18.75" customHeight="1">
      <c r="A121" s="574">
        <v>114</v>
      </c>
      <c r="B121" s="574" t="s">
        <v>754</v>
      </c>
      <c r="C121" s="574" t="s">
        <v>755</v>
      </c>
      <c r="D121" s="574" t="s">
        <v>977</v>
      </c>
      <c r="E121" s="574" t="s">
        <v>757</v>
      </c>
      <c r="F121" s="582" t="s">
        <v>758</v>
      </c>
      <c r="G121" s="582" t="s">
        <v>856</v>
      </c>
      <c r="H121" s="582" t="s">
        <v>732</v>
      </c>
      <c r="I121" s="581" t="s">
        <v>760</v>
      </c>
      <c r="J121" s="581" t="s">
        <v>761</v>
      </c>
      <c r="K121" s="580" t="s">
        <v>935</v>
      </c>
      <c r="L121" s="574">
        <v>2016</v>
      </c>
      <c r="M121" s="579">
        <v>2517.0776141727811</v>
      </c>
      <c r="N121" s="578" t="s">
        <v>763</v>
      </c>
      <c r="O121" s="578" t="s">
        <v>763</v>
      </c>
      <c r="P121" s="577">
        <v>5096.8419351586581</v>
      </c>
      <c r="Q121" s="577">
        <v>2092.4401557868309</v>
      </c>
      <c r="R121" s="577">
        <v>2649.622900475184</v>
      </c>
      <c r="S121" s="577">
        <v>1756.6706579150623</v>
      </c>
      <c r="T121" s="577">
        <v>1756.6706579150623</v>
      </c>
      <c r="U121" s="577">
        <v>1756.6706579150623</v>
      </c>
      <c r="V121" s="577">
        <v>5270.0119737451869</v>
      </c>
      <c r="W121" s="577">
        <v>3630.4314789696873</v>
      </c>
      <c r="X121" s="577">
        <v>13879.125282212352</v>
      </c>
      <c r="Y121" s="576" t="s">
        <v>764</v>
      </c>
      <c r="Z121" s="576" t="s">
        <v>764</v>
      </c>
      <c r="AA121" s="576">
        <v>8.0635514188404116</v>
      </c>
      <c r="AB121" s="576">
        <v>5.5548585181761796</v>
      </c>
      <c r="AC121" s="576"/>
      <c r="AD121" s="576"/>
      <c r="AE121" s="576"/>
      <c r="AF121" s="575" t="s">
        <v>857</v>
      </c>
      <c r="AG121" s="575" t="s">
        <v>858</v>
      </c>
      <c r="AH121" s="575"/>
    </row>
    <row r="122" spans="1:34" ht="18.75" customHeight="1">
      <c r="A122" s="574">
        <v>115</v>
      </c>
      <c r="B122" s="574" t="s">
        <v>754</v>
      </c>
      <c r="C122" s="574" t="s">
        <v>978</v>
      </c>
      <c r="D122" s="574" t="s">
        <v>979</v>
      </c>
      <c r="E122" s="574" t="s">
        <v>980</v>
      </c>
      <c r="F122" s="582" t="s">
        <v>861</v>
      </c>
      <c r="G122" s="582" t="s">
        <v>981</v>
      </c>
      <c r="H122" s="582" t="s">
        <v>732</v>
      </c>
      <c r="I122" s="581" t="s">
        <v>982</v>
      </c>
      <c r="J122" s="581" t="s">
        <v>983</v>
      </c>
      <c r="K122" s="580" t="s">
        <v>935</v>
      </c>
      <c r="L122" s="574">
        <v>2016</v>
      </c>
      <c r="M122" s="599">
        <v>1.4341758820431807</v>
      </c>
      <c r="N122" s="578">
        <v>10894</v>
      </c>
      <c r="O122" s="578">
        <v>7596</v>
      </c>
      <c r="P122" s="598">
        <v>3.3838585700631554</v>
      </c>
      <c r="Q122" s="598">
        <v>2.3069873997709047</v>
      </c>
      <c r="R122" s="598">
        <v>0.26884430299462286</v>
      </c>
      <c r="S122" s="577">
        <v>5.9191732809693987</v>
      </c>
      <c r="T122" s="577">
        <v>5.9191732809693987</v>
      </c>
      <c r="U122" s="577">
        <v>5.9191732809693987</v>
      </c>
      <c r="V122" s="577">
        <v>17.757519842908195</v>
      </c>
      <c r="W122" s="577">
        <v>12.232886632382417</v>
      </c>
      <c r="X122" s="598">
        <v>0.26225631959406365</v>
      </c>
      <c r="Y122" s="576">
        <v>5015.6521122364675</v>
      </c>
      <c r="Z122" s="576">
        <v>19125</v>
      </c>
      <c r="AA122" s="576">
        <v>5.304511453885502E-2</v>
      </c>
      <c r="AB122" s="576">
        <v>3.654197648635614E-2</v>
      </c>
      <c r="AC122" s="576"/>
      <c r="AD122" s="576"/>
      <c r="AE122" s="576"/>
      <c r="AF122" s="575" t="s">
        <v>984</v>
      </c>
      <c r="AG122" s="575" t="s">
        <v>985</v>
      </c>
      <c r="AH122" s="575" t="s">
        <v>986</v>
      </c>
    </row>
    <row r="123" spans="1:34" ht="18.75" customHeight="1">
      <c r="A123" s="574">
        <v>116</v>
      </c>
      <c r="B123" s="574" t="s">
        <v>754</v>
      </c>
      <c r="C123" s="574" t="s">
        <v>978</v>
      </c>
      <c r="D123" s="574" t="s">
        <v>979</v>
      </c>
      <c r="E123" s="574" t="s">
        <v>980</v>
      </c>
      <c r="F123" s="582" t="s">
        <v>867</v>
      </c>
      <c r="G123" s="582" t="s">
        <v>981</v>
      </c>
      <c r="H123" s="582" t="s">
        <v>732</v>
      </c>
      <c r="I123" s="581" t="s">
        <v>982</v>
      </c>
      <c r="J123" s="581" t="s">
        <v>987</v>
      </c>
      <c r="K123" s="580" t="s">
        <v>935</v>
      </c>
      <c r="L123" s="574">
        <v>2016</v>
      </c>
      <c r="M123" s="579">
        <v>5359.3141126908895</v>
      </c>
      <c r="N123" s="578">
        <v>40709350</v>
      </c>
      <c r="O123" s="578">
        <v>7596</v>
      </c>
      <c r="P123" s="577">
        <v>32280.702379432401</v>
      </c>
      <c r="Q123" s="577">
        <v>11554.678835533767</v>
      </c>
      <c r="R123" s="577">
        <v>1365.2271913067175</v>
      </c>
      <c r="S123" s="577">
        <v>22756.948852021575</v>
      </c>
      <c r="T123" s="577">
        <v>22756.948852021575</v>
      </c>
      <c r="U123" s="577">
        <v>22756.948852021575</v>
      </c>
      <c r="V123" s="577">
        <v>68270.846556064731</v>
      </c>
      <c r="W123" s="577">
        <v>47030.752808120793</v>
      </c>
      <c r="X123" s="577">
        <v>1185.0003295766467</v>
      </c>
      <c r="Y123" s="576">
        <v>22663131.303153366</v>
      </c>
      <c r="Z123" s="576">
        <v>19125</v>
      </c>
      <c r="AA123" s="576">
        <v>0.11305777817701004</v>
      </c>
      <c r="AB123" s="576">
        <v>7.7883792082639236E-2</v>
      </c>
      <c r="AC123" s="576"/>
      <c r="AD123" s="576"/>
      <c r="AE123" s="576"/>
      <c r="AF123" s="575" t="s">
        <v>984</v>
      </c>
      <c r="AG123" s="575" t="s">
        <v>985</v>
      </c>
      <c r="AH123" s="575" t="s">
        <v>986</v>
      </c>
    </row>
    <row r="124" spans="1:34" ht="18.75" customHeight="1">
      <c r="A124" s="574">
        <v>117</v>
      </c>
      <c r="B124" s="574" t="s">
        <v>754</v>
      </c>
      <c r="C124" s="574" t="s">
        <v>978</v>
      </c>
      <c r="D124" s="574" t="s">
        <v>979</v>
      </c>
      <c r="E124" s="574" t="s">
        <v>980</v>
      </c>
      <c r="F124" s="582" t="s">
        <v>869</v>
      </c>
      <c r="G124" s="582" t="s">
        <v>981</v>
      </c>
      <c r="H124" s="582" t="s">
        <v>732</v>
      </c>
      <c r="I124" s="581" t="s">
        <v>982</v>
      </c>
      <c r="J124" s="581" t="s">
        <v>988</v>
      </c>
      <c r="K124" s="580" t="s">
        <v>935</v>
      </c>
      <c r="L124" s="574">
        <v>2016</v>
      </c>
      <c r="M124" s="579">
        <v>57.479199578725648</v>
      </c>
      <c r="N124" s="578">
        <v>436612</v>
      </c>
      <c r="O124" s="578">
        <v>7596</v>
      </c>
      <c r="P124" s="577">
        <v>374.50159386892693</v>
      </c>
      <c r="Q124" s="577">
        <v>1012.8361450994053</v>
      </c>
      <c r="R124" s="577">
        <v>38.795446822207033</v>
      </c>
      <c r="S124" s="577">
        <v>227.57675605417438</v>
      </c>
      <c r="T124" s="577">
        <v>227.57675605417438</v>
      </c>
      <c r="U124" s="577">
        <v>227.57675605417438</v>
      </c>
      <c r="V124" s="577">
        <v>682.73026816252309</v>
      </c>
      <c r="W124" s="577">
        <v>470.32254756362431</v>
      </c>
      <c r="X124" s="577">
        <v>30.415937146294521</v>
      </c>
      <c r="Y124" s="576">
        <v>581704.79792288272</v>
      </c>
      <c r="Z124" s="576">
        <v>19125</v>
      </c>
      <c r="AA124" s="576">
        <v>0.11305777817701004</v>
      </c>
      <c r="AB124" s="576">
        <v>7.7883792082639236E-2</v>
      </c>
      <c r="AC124" s="576"/>
      <c r="AD124" s="576"/>
      <c r="AE124" s="576"/>
      <c r="AF124" s="575" t="s">
        <v>984</v>
      </c>
      <c r="AG124" s="575" t="s">
        <v>985</v>
      </c>
      <c r="AH124" s="575" t="s">
        <v>986</v>
      </c>
    </row>
    <row r="125" spans="1:34" ht="18.75" customHeight="1">
      <c r="A125" s="574">
        <v>118</v>
      </c>
      <c r="B125" s="574" t="s">
        <v>754</v>
      </c>
      <c r="C125" s="574" t="s">
        <v>978</v>
      </c>
      <c r="D125" s="574" t="s">
        <v>979</v>
      </c>
      <c r="E125" s="574" t="s">
        <v>989</v>
      </c>
      <c r="F125" s="582" t="s">
        <v>861</v>
      </c>
      <c r="G125" s="582" t="s">
        <v>990</v>
      </c>
      <c r="H125" s="582" t="s">
        <v>732</v>
      </c>
      <c r="I125" s="581" t="s">
        <v>991</v>
      </c>
      <c r="J125" s="581" t="s">
        <v>992</v>
      </c>
      <c r="K125" s="580" t="s">
        <v>935</v>
      </c>
      <c r="L125" s="574">
        <v>2016</v>
      </c>
      <c r="M125" s="579">
        <v>11.26777251184834</v>
      </c>
      <c r="N125" s="578">
        <v>9510</v>
      </c>
      <c r="O125" s="578">
        <v>844</v>
      </c>
      <c r="P125" s="577">
        <v>17.906423626106665</v>
      </c>
      <c r="Q125" s="577">
        <v>12.24668734474648</v>
      </c>
      <c r="R125" s="577">
        <v>2.438675637506734</v>
      </c>
      <c r="S125" s="577">
        <v>10.789542905182435</v>
      </c>
      <c r="T125" s="577">
        <v>10.789542905182435</v>
      </c>
      <c r="U125" s="577">
        <v>10.789542905182435</v>
      </c>
      <c r="V125" s="577">
        <v>32.368628715547302</v>
      </c>
      <c r="W125" s="577">
        <v>22.298258373119776</v>
      </c>
      <c r="X125" s="577">
        <v>2.3603068763465731</v>
      </c>
      <c r="Y125" s="576">
        <v>5015.6521122364675</v>
      </c>
      <c r="Z125" s="576">
        <v>2125</v>
      </c>
      <c r="AA125" s="576">
        <v>0.11305777817701004</v>
      </c>
      <c r="AB125" s="576">
        <v>7.7883792082639236E-2</v>
      </c>
      <c r="AC125" s="576"/>
      <c r="AD125" s="576"/>
      <c r="AE125" s="576"/>
      <c r="AF125" s="575" t="s">
        <v>993</v>
      </c>
      <c r="AG125" s="575" t="s">
        <v>985</v>
      </c>
      <c r="AH125" s="575"/>
    </row>
    <row r="126" spans="1:34" ht="18.75" customHeight="1">
      <c r="A126" s="574">
        <v>119</v>
      </c>
      <c r="B126" s="574" t="s">
        <v>754</v>
      </c>
      <c r="C126" s="574" t="s">
        <v>978</v>
      </c>
      <c r="D126" s="574" t="s">
        <v>979</v>
      </c>
      <c r="E126" s="574" t="s">
        <v>989</v>
      </c>
      <c r="F126" s="582" t="s">
        <v>867</v>
      </c>
      <c r="G126" s="582" t="s">
        <v>990</v>
      </c>
      <c r="H126" s="582" t="s">
        <v>732</v>
      </c>
      <c r="I126" s="581" t="s">
        <v>991</v>
      </c>
      <c r="J126" s="581" t="s">
        <v>994</v>
      </c>
      <c r="K126" s="580" t="s">
        <v>935</v>
      </c>
      <c r="L126" s="574">
        <v>2016</v>
      </c>
      <c r="M126" s="579">
        <v>42129.538929510527</v>
      </c>
      <c r="N126" s="578">
        <v>35557330.856506884</v>
      </c>
      <c r="O126" s="578">
        <v>844</v>
      </c>
      <c r="P126" s="577">
        <v>264147.81464039435</v>
      </c>
      <c r="Q126" s="577">
        <v>60820.487255878936</v>
      </c>
      <c r="R126" s="577">
        <v>11858.389836685174</v>
      </c>
      <c r="S126" s="577">
        <v>41669.508633721016</v>
      </c>
      <c r="T126" s="577">
        <v>41669.508633721016</v>
      </c>
      <c r="U126" s="577">
        <v>41669.508633721016</v>
      </c>
      <c r="V126" s="577">
        <v>125008.52590116306</v>
      </c>
      <c r="W126" s="577">
        <v>86116.48129684561</v>
      </c>
      <c r="X126" s="577">
        <v>10665.002966189819</v>
      </c>
      <c r="Y126" s="576">
        <v>22663131.303153366</v>
      </c>
      <c r="Z126" s="576">
        <v>2125</v>
      </c>
      <c r="AA126" s="576">
        <v>7.6895010706471527E-3</v>
      </c>
      <c r="AB126" s="576">
        <v>5.297180895133642E-3</v>
      </c>
      <c r="AC126" s="576"/>
      <c r="AD126" s="576"/>
      <c r="AE126" s="576"/>
      <c r="AF126" s="575" t="s">
        <v>993</v>
      </c>
      <c r="AG126" s="575" t="s">
        <v>985</v>
      </c>
      <c r="AH126" s="575"/>
    </row>
    <row r="127" spans="1:34" ht="18.75" customHeight="1">
      <c r="A127" s="574">
        <v>120</v>
      </c>
      <c r="B127" s="574" t="s">
        <v>754</v>
      </c>
      <c r="C127" s="574" t="s">
        <v>978</v>
      </c>
      <c r="D127" s="574" t="s">
        <v>979</v>
      </c>
      <c r="E127" s="574" t="s">
        <v>989</v>
      </c>
      <c r="F127" s="582" t="s">
        <v>869</v>
      </c>
      <c r="G127" s="582" t="s">
        <v>990</v>
      </c>
      <c r="H127" s="582" t="s">
        <v>732</v>
      </c>
      <c r="I127" s="581" t="s">
        <v>991</v>
      </c>
      <c r="J127" s="581" t="s">
        <v>995</v>
      </c>
      <c r="K127" s="580" t="s">
        <v>935</v>
      </c>
      <c r="L127" s="574">
        <v>2016</v>
      </c>
      <c r="M127" s="579">
        <v>304.37886208823659</v>
      </c>
      <c r="N127" s="578">
        <v>256895.75960247169</v>
      </c>
      <c r="O127" s="578">
        <v>844</v>
      </c>
      <c r="P127" s="577">
        <v>2683.0776137754438</v>
      </c>
      <c r="Q127" s="577">
        <v>9099.5842183728782</v>
      </c>
      <c r="R127" s="577">
        <v>310.47414957462883</v>
      </c>
      <c r="S127" s="577">
        <v>274.11790952173322</v>
      </c>
      <c r="T127" s="577">
        <v>274.11790952173322</v>
      </c>
      <c r="U127" s="577">
        <v>274.11790952173322</v>
      </c>
      <c r="V127" s="577">
        <v>822.35372856519962</v>
      </c>
      <c r="W127" s="577">
        <v>566.50703601903206</v>
      </c>
      <c r="X127" s="577">
        <v>273.74343431665068</v>
      </c>
      <c r="Y127" s="576">
        <v>581704.79792288272</v>
      </c>
      <c r="Z127" s="576">
        <v>2125</v>
      </c>
      <c r="AA127" s="576">
        <v>7.6895010706471527E-3</v>
      </c>
      <c r="AB127" s="576">
        <v>5.297180895133642E-3</v>
      </c>
      <c r="AC127" s="576"/>
      <c r="AD127" s="576"/>
      <c r="AE127" s="576"/>
      <c r="AF127" s="575" t="s">
        <v>996</v>
      </c>
      <c r="AG127" s="575" t="s">
        <v>985</v>
      </c>
      <c r="AH127" s="575"/>
    </row>
    <row r="128" spans="1:34" ht="18.75" customHeight="1">
      <c r="A128" s="574">
        <v>121</v>
      </c>
      <c r="B128" s="574" t="s">
        <v>754</v>
      </c>
      <c r="C128" s="574" t="s">
        <v>978</v>
      </c>
      <c r="D128" s="574" t="s">
        <v>979</v>
      </c>
      <c r="E128" s="574" t="s">
        <v>997</v>
      </c>
      <c r="F128" s="582" t="s">
        <v>861</v>
      </c>
      <c r="G128" s="582" t="s">
        <v>998</v>
      </c>
      <c r="H128" s="582" t="s">
        <v>732</v>
      </c>
      <c r="I128" s="581" t="s">
        <v>999</v>
      </c>
      <c r="J128" s="581" t="s">
        <v>1000</v>
      </c>
      <c r="K128" s="580" t="s">
        <v>935</v>
      </c>
      <c r="L128" s="574">
        <v>2016</v>
      </c>
      <c r="M128" s="599">
        <v>1.3624876072368007E-2</v>
      </c>
      <c r="N128" s="578">
        <v>9510</v>
      </c>
      <c r="O128" s="578">
        <v>697988</v>
      </c>
      <c r="P128" s="598">
        <v>2.1652265569657395E-2</v>
      </c>
      <c r="Q128" s="598">
        <v>1.4808569945279902E-2</v>
      </c>
      <c r="R128" s="598">
        <v>2.948821810769932E-3</v>
      </c>
      <c r="S128" s="577">
        <v>6.9596880192404446E-4</v>
      </c>
      <c r="T128" s="577">
        <v>6.9596880192404446E-4</v>
      </c>
      <c r="U128" s="577">
        <v>6.9596880192404446E-4</v>
      </c>
      <c r="V128" s="577">
        <v>2.0879064057721334E-3</v>
      </c>
      <c r="W128" s="577">
        <v>1.4383271192590491E-3</v>
      </c>
      <c r="X128" s="598">
        <v>2.8540591007818294E-3</v>
      </c>
      <c r="Y128" s="576">
        <v>5015.6521122364675</v>
      </c>
      <c r="Z128" s="576">
        <v>1757375</v>
      </c>
      <c r="AA128" s="576">
        <v>3.1884970809877962E-2</v>
      </c>
      <c r="AB128" s="576">
        <v>2.1965073762811062E-2</v>
      </c>
      <c r="AC128" s="576"/>
      <c r="AD128" s="576"/>
      <c r="AE128" s="576"/>
      <c r="AF128" s="575" t="s">
        <v>1001</v>
      </c>
      <c r="AG128" s="575" t="s">
        <v>1002</v>
      </c>
      <c r="AH128" s="575" t="s">
        <v>1003</v>
      </c>
    </row>
    <row r="129" spans="1:34" ht="18.75" customHeight="1">
      <c r="A129" s="574">
        <v>122</v>
      </c>
      <c r="B129" s="574" t="s">
        <v>754</v>
      </c>
      <c r="C129" s="574" t="s">
        <v>978</v>
      </c>
      <c r="D129" s="574" t="s">
        <v>979</v>
      </c>
      <c r="E129" s="574" t="s">
        <v>997</v>
      </c>
      <c r="F129" s="582" t="s">
        <v>867</v>
      </c>
      <c r="G129" s="582" t="s">
        <v>998</v>
      </c>
      <c r="H129" s="582" t="s">
        <v>732</v>
      </c>
      <c r="I129" s="581" t="s">
        <v>999</v>
      </c>
      <c r="J129" s="581" t="s">
        <v>1004</v>
      </c>
      <c r="K129" s="580" t="s">
        <v>935</v>
      </c>
      <c r="L129" s="574">
        <v>2016</v>
      </c>
      <c r="M129" s="579">
        <v>50.942610555635461</v>
      </c>
      <c r="N129" s="578">
        <v>35557330.856506884</v>
      </c>
      <c r="O129" s="578">
        <v>697988</v>
      </c>
      <c r="P129" s="577">
        <v>319.40485446238733</v>
      </c>
      <c r="Q129" s="577">
        <v>73.543515424279249</v>
      </c>
      <c r="R129" s="577">
        <v>14.339044542545555</v>
      </c>
      <c r="S129" s="577">
        <v>2.687850472946804</v>
      </c>
      <c r="T129" s="577">
        <v>2.687850472946804</v>
      </c>
      <c r="U129" s="577">
        <v>2.687850472946804</v>
      </c>
      <c r="V129" s="577">
        <v>8.0635514188404116</v>
      </c>
      <c r="W129" s="577">
        <v>5.5548585181761796</v>
      </c>
      <c r="X129" s="577">
        <v>12.896013260205343</v>
      </c>
      <c r="Y129" s="576">
        <v>22663131.303153366</v>
      </c>
      <c r="Z129" s="576">
        <v>1757375</v>
      </c>
      <c r="AA129" s="576">
        <v>5.4705367304287975E-2</v>
      </c>
      <c r="AB129" s="576">
        <v>3.7685699485981661E-2</v>
      </c>
      <c r="AC129" s="576"/>
      <c r="AD129" s="576"/>
      <c r="AE129" s="576"/>
      <c r="AF129" s="575" t="s">
        <v>1001</v>
      </c>
      <c r="AG129" s="575" t="s">
        <v>1002</v>
      </c>
      <c r="AH129" s="575" t="s">
        <v>1003</v>
      </c>
    </row>
    <row r="130" spans="1:34" ht="18.75" customHeight="1">
      <c r="A130" s="574">
        <v>123</v>
      </c>
      <c r="B130" s="574" t="s">
        <v>754</v>
      </c>
      <c r="C130" s="574" t="s">
        <v>978</v>
      </c>
      <c r="D130" s="574" t="s">
        <v>979</v>
      </c>
      <c r="E130" s="574" t="s">
        <v>997</v>
      </c>
      <c r="F130" s="582" t="s">
        <v>869</v>
      </c>
      <c r="G130" s="582" t="s">
        <v>998</v>
      </c>
      <c r="H130" s="582" t="s">
        <v>732</v>
      </c>
      <c r="I130" s="581" t="s">
        <v>999</v>
      </c>
      <c r="J130" s="581" t="s">
        <v>1005</v>
      </c>
      <c r="K130" s="580" t="s">
        <v>935</v>
      </c>
      <c r="L130" s="574">
        <v>2016</v>
      </c>
      <c r="M130" s="599">
        <v>0.36805217281672464</v>
      </c>
      <c r="N130" s="578">
        <v>256896</v>
      </c>
      <c r="O130" s="578">
        <v>697988</v>
      </c>
      <c r="P130" s="598">
        <v>3.2443501980356029</v>
      </c>
      <c r="Q130" s="598">
        <v>11.003124810608076</v>
      </c>
      <c r="R130" s="598">
        <v>0.37542218811926098</v>
      </c>
      <c r="S130" s="577">
        <v>1.7681704846285007E-2</v>
      </c>
      <c r="T130" s="577">
        <v>1.7681704846285007E-2</v>
      </c>
      <c r="U130" s="577">
        <v>1.7681704846285007E-2</v>
      </c>
      <c r="V130" s="577">
        <v>5.304511453885502E-2</v>
      </c>
      <c r="W130" s="577">
        <v>3.654197648635614E-2</v>
      </c>
      <c r="X130" s="598">
        <v>0.33100778031033939</v>
      </c>
      <c r="Y130" s="576">
        <v>581704.79792288272</v>
      </c>
      <c r="Z130" s="576">
        <v>1757375</v>
      </c>
      <c r="AA130" s="576">
        <v>1761.2688375379848</v>
      </c>
      <c r="AB130" s="576">
        <v>1168.3083289001966</v>
      </c>
      <c r="AC130" s="576"/>
      <c r="AD130" s="576"/>
      <c r="AE130" s="576"/>
      <c r="AF130" s="575" t="s">
        <v>1001</v>
      </c>
      <c r="AG130" s="575" t="s">
        <v>1002</v>
      </c>
      <c r="AH130" s="575" t="s">
        <v>1003</v>
      </c>
    </row>
    <row r="131" spans="1:34" ht="18.75" customHeight="1">
      <c r="A131" s="574">
        <v>124</v>
      </c>
      <c r="B131" s="574" t="s">
        <v>754</v>
      </c>
      <c r="C131" s="574" t="s">
        <v>978</v>
      </c>
      <c r="D131" s="574" t="s">
        <v>1006</v>
      </c>
      <c r="E131" s="574" t="s">
        <v>1007</v>
      </c>
      <c r="F131" s="582" t="s">
        <v>896</v>
      </c>
      <c r="G131" s="582" t="s">
        <v>897</v>
      </c>
      <c r="H131" s="582" t="s">
        <v>732</v>
      </c>
      <c r="I131" s="581" t="s">
        <v>1008</v>
      </c>
      <c r="J131" s="581" t="s">
        <v>1009</v>
      </c>
      <c r="K131" s="580" t="s">
        <v>935</v>
      </c>
      <c r="L131" s="574">
        <v>2016</v>
      </c>
      <c r="M131" s="585">
        <v>1.784727291138386E-3</v>
      </c>
      <c r="N131" s="578">
        <v>846</v>
      </c>
      <c r="O131" s="578">
        <v>474022</v>
      </c>
      <c r="P131" s="584">
        <v>5.7633289986996103E-4</v>
      </c>
      <c r="Q131" s="584">
        <v>3.4948027582373115E-4</v>
      </c>
      <c r="R131" s="584">
        <v>5.1885327214244914E-3</v>
      </c>
      <c r="S131" s="577">
        <v>3.7685926059003345E-2</v>
      </c>
      <c r="T131" s="577">
        <v>3.7685926059003345E-2</v>
      </c>
      <c r="U131" s="577">
        <v>3.7685926059003345E-2</v>
      </c>
      <c r="V131" s="577">
        <v>0.11305777817701004</v>
      </c>
      <c r="W131" s="577">
        <v>7.7883792082639236E-2</v>
      </c>
      <c r="X131" s="584">
        <v>4.2100299754134251E-3</v>
      </c>
      <c r="Y131" s="576">
        <v>2125</v>
      </c>
      <c r="Z131" s="576">
        <v>504747</v>
      </c>
      <c r="AA131" s="576">
        <v>0.45811305863319929</v>
      </c>
      <c r="AB131" s="576">
        <v>0.30388166222668889</v>
      </c>
      <c r="AC131" s="576"/>
      <c r="AD131" s="576"/>
      <c r="AE131" s="576"/>
      <c r="AF131" s="575" t="s">
        <v>1010</v>
      </c>
      <c r="AG131" s="575" t="s">
        <v>1011</v>
      </c>
      <c r="AH131" s="575" t="s">
        <v>1012</v>
      </c>
    </row>
    <row r="132" spans="1:34" ht="18.75" customHeight="1">
      <c r="A132" s="574">
        <v>125</v>
      </c>
      <c r="B132" s="574" t="s">
        <v>754</v>
      </c>
      <c r="C132" s="574" t="s">
        <v>978</v>
      </c>
      <c r="D132" s="574" t="s">
        <v>1006</v>
      </c>
      <c r="E132" s="574" t="s">
        <v>1013</v>
      </c>
      <c r="F132" s="582" t="s">
        <v>896</v>
      </c>
      <c r="G132" s="582" t="s">
        <v>897</v>
      </c>
      <c r="H132" s="582" t="s">
        <v>732</v>
      </c>
      <c r="I132" s="581" t="s">
        <v>1008</v>
      </c>
      <c r="J132" s="581" t="s">
        <v>1014</v>
      </c>
      <c r="K132" s="580" t="s">
        <v>935</v>
      </c>
      <c r="L132" s="574">
        <v>2016</v>
      </c>
      <c r="M132" s="585">
        <v>1.5543325580859833E-3</v>
      </c>
      <c r="N132" s="578">
        <v>675</v>
      </c>
      <c r="O132" s="578">
        <v>434270</v>
      </c>
      <c r="P132" s="584">
        <v>1.6561512406387753E-4</v>
      </c>
      <c r="Q132" s="584">
        <v>8.2360588010079149E-5</v>
      </c>
      <c r="R132" s="584">
        <v>4.6253895407677584E-3</v>
      </c>
      <c r="S132" s="577">
        <v>3.7685926059003345E-2</v>
      </c>
      <c r="T132" s="577">
        <v>3.7685926059003345E-2</v>
      </c>
      <c r="U132" s="577">
        <v>3.7685926059003345E-2</v>
      </c>
      <c r="V132" s="577">
        <v>0.11305777817701004</v>
      </c>
      <c r="W132" s="577">
        <v>7.7883792082639236E-2</v>
      </c>
      <c r="X132" s="584">
        <v>3.9306821041036402E-3</v>
      </c>
      <c r="Y132" s="576">
        <v>1984</v>
      </c>
      <c r="Z132" s="576">
        <v>504747</v>
      </c>
      <c r="AA132" s="576">
        <v>2.954085665206831</v>
      </c>
      <c r="AB132" s="576">
        <v>1.9595434912538647</v>
      </c>
      <c r="AC132" s="576"/>
      <c r="AD132" s="576"/>
      <c r="AE132" s="576"/>
      <c r="AF132" s="575" t="s">
        <v>1015</v>
      </c>
      <c r="AG132" s="575" t="s">
        <v>1016</v>
      </c>
      <c r="AH132" s="575" t="s">
        <v>1017</v>
      </c>
    </row>
    <row r="133" spans="1:34" ht="18.75" customHeight="1">
      <c r="A133" s="574">
        <v>126</v>
      </c>
      <c r="B133" s="574" t="s">
        <v>754</v>
      </c>
      <c r="C133" s="574" t="s">
        <v>978</v>
      </c>
      <c r="D133" s="574" t="s">
        <v>1006</v>
      </c>
      <c r="E133" s="574" t="s">
        <v>1018</v>
      </c>
      <c r="F133" s="582" t="s">
        <v>896</v>
      </c>
      <c r="G133" s="582" t="s">
        <v>1019</v>
      </c>
      <c r="H133" s="582" t="s">
        <v>732</v>
      </c>
      <c r="I133" s="581" t="s">
        <v>1020</v>
      </c>
      <c r="J133" s="581" t="s">
        <v>1021</v>
      </c>
      <c r="K133" s="580" t="s">
        <v>935</v>
      </c>
      <c r="L133" s="574">
        <v>2016</v>
      </c>
      <c r="M133" s="585">
        <v>1.4239845408019038E-3</v>
      </c>
      <c r="N133" s="578">
        <v>558225</v>
      </c>
      <c r="O133" s="578">
        <v>392016194</v>
      </c>
      <c r="P133" s="584">
        <v>1.6561512406387753E-4</v>
      </c>
      <c r="Q133" s="584">
        <v>8.2360588010079149E-5</v>
      </c>
      <c r="R133" s="584">
        <v>4.6253895407677584E-3</v>
      </c>
      <c r="S133" s="577">
        <v>3.7685926059003345E-2</v>
      </c>
      <c r="T133" s="577">
        <v>3.7685926059003345E-2</v>
      </c>
      <c r="U133" s="577">
        <v>3.7685926059003345E-2</v>
      </c>
      <c r="V133" s="577">
        <v>0.11305777817701004</v>
      </c>
      <c r="W133" s="577">
        <v>7.7883792082639236E-2</v>
      </c>
      <c r="X133" s="584">
        <v>3.9306821041036402E-3</v>
      </c>
      <c r="Y133" s="576">
        <v>1640768</v>
      </c>
      <c r="Z133" s="576">
        <v>417425769</v>
      </c>
      <c r="AA133" s="576">
        <v>2149.3580723136929</v>
      </c>
      <c r="AB133" s="576">
        <v>1425.7408546347494</v>
      </c>
      <c r="AC133" s="576"/>
      <c r="AD133" s="576"/>
      <c r="AE133" s="576"/>
      <c r="AF133" s="575" t="s">
        <v>1022</v>
      </c>
      <c r="AG133" s="575"/>
      <c r="AH133" s="575" t="s">
        <v>1023</v>
      </c>
    </row>
    <row r="134" spans="1:34" ht="18.75" customHeight="1">
      <c r="A134" s="574">
        <v>127</v>
      </c>
      <c r="B134" s="574" t="s">
        <v>754</v>
      </c>
      <c r="C134" s="574" t="s">
        <v>978</v>
      </c>
      <c r="D134" s="574" t="s">
        <v>1006</v>
      </c>
      <c r="E134" s="574" t="s">
        <v>1024</v>
      </c>
      <c r="F134" s="582" t="s">
        <v>896</v>
      </c>
      <c r="G134" s="582" t="s">
        <v>902</v>
      </c>
      <c r="H134" s="582" t="s">
        <v>732</v>
      </c>
      <c r="I134" s="581" t="s">
        <v>903</v>
      </c>
      <c r="J134" s="581" t="s">
        <v>903</v>
      </c>
      <c r="K134" s="580" t="s">
        <v>935</v>
      </c>
      <c r="L134" s="574">
        <v>2016</v>
      </c>
      <c r="M134" s="585">
        <v>2.4184587227923395E-3</v>
      </c>
      <c r="N134" s="578">
        <v>74</v>
      </c>
      <c r="O134" s="578">
        <v>30598</v>
      </c>
      <c r="P134" s="584">
        <v>3.2623234267445275E-4</v>
      </c>
      <c r="Q134" s="584">
        <v>2.6106252447461169E-4</v>
      </c>
      <c r="R134" s="584">
        <v>2.9874009611637873E-3</v>
      </c>
      <c r="S134" s="577">
        <v>2.563167023549051E-3</v>
      </c>
      <c r="T134" s="577">
        <v>2.563167023549051E-3</v>
      </c>
      <c r="U134" s="577">
        <v>2.563167023549051E-3</v>
      </c>
      <c r="V134" s="577">
        <v>7.6895010706471527E-3</v>
      </c>
      <c r="W134" s="577">
        <v>5.297180895133642E-3</v>
      </c>
      <c r="X134" s="584">
        <v>3.2559502490801943E-5</v>
      </c>
      <c r="Y134" s="576">
        <v>1</v>
      </c>
      <c r="Z134" s="576">
        <v>30713</v>
      </c>
      <c r="AA134" s="576">
        <v>0.55905661851258825</v>
      </c>
      <c r="AB134" s="576">
        <v>0.37084089028001688</v>
      </c>
      <c r="AC134" s="576"/>
      <c r="AD134" s="576"/>
      <c r="AE134" s="576"/>
      <c r="AF134" s="575" t="s">
        <v>1025</v>
      </c>
      <c r="AG134" s="575" t="s">
        <v>906</v>
      </c>
      <c r="AH134" s="575"/>
    </row>
    <row r="135" spans="1:34" ht="18.75" customHeight="1">
      <c r="A135" s="574">
        <v>128</v>
      </c>
      <c r="B135" s="574" t="s">
        <v>754</v>
      </c>
      <c r="C135" s="574" t="s">
        <v>978</v>
      </c>
      <c r="D135" s="574" t="s">
        <v>1006</v>
      </c>
      <c r="E135" s="574" t="s">
        <v>907</v>
      </c>
      <c r="F135" s="582" t="s">
        <v>896</v>
      </c>
      <c r="G135" s="582" t="s">
        <v>908</v>
      </c>
      <c r="H135" s="582" t="s">
        <v>732</v>
      </c>
      <c r="I135" s="581" t="s">
        <v>909</v>
      </c>
      <c r="J135" s="581" t="s">
        <v>1026</v>
      </c>
      <c r="K135" s="580" t="s">
        <v>935</v>
      </c>
      <c r="L135" s="574">
        <v>2016</v>
      </c>
      <c r="M135" s="585">
        <v>1.7736248999632297E-3</v>
      </c>
      <c r="N135" s="578">
        <v>82</v>
      </c>
      <c r="O135" s="578">
        <v>46233</v>
      </c>
      <c r="P135" s="584">
        <v>1.5955749388362939E-4</v>
      </c>
      <c r="Q135" s="584">
        <v>1.0761366693570084E-4</v>
      </c>
      <c r="R135" s="584">
        <v>2.2228448678434671E-3</v>
      </c>
      <c r="S135" s="577">
        <v>2.563167023549051E-3</v>
      </c>
      <c r="T135" s="577">
        <v>2.563167023549051E-3</v>
      </c>
      <c r="U135" s="577">
        <v>2.563167023549051E-3</v>
      </c>
      <c r="V135" s="577">
        <v>7.6895010706471527E-3</v>
      </c>
      <c r="W135" s="577">
        <v>5.297180895133642E-3</v>
      </c>
      <c r="X135" s="584">
        <v>5.8146036005814602E-3</v>
      </c>
      <c r="Y135" s="576">
        <v>312</v>
      </c>
      <c r="Z135" s="576">
        <v>53658</v>
      </c>
      <c r="AA135" s="576">
        <v>3.6050077850091586</v>
      </c>
      <c r="AB135" s="576">
        <v>2.3913218307227417</v>
      </c>
      <c r="AC135" s="576"/>
      <c r="AD135" s="576"/>
      <c r="AE135" s="576"/>
      <c r="AF135" s="575" t="s">
        <v>1027</v>
      </c>
      <c r="AG135" s="575" t="s">
        <v>911</v>
      </c>
      <c r="AH135" s="575" t="s">
        <v>1028</v>
      </c>
    </row>
    <row r="136" spans="1:34" ht="18.75" customHeight="1">
      <c r="A136" s="574">
        <v>129</v>
      </c>
      <c r="B136" s="574" t="s">
        <v>754</v>
      </c>
      <c r="C136" s="574" t="s">
        <v>978</v>
      </c>
      <c r="D136" s="574" t="s">
        <v>1029</v>
      </c>
      <c r="E136" s="574" t="s">
        <v>1030</v>
      </c>
      <c r="F136" s="582" t="s">
        <v>896</v>
      </c>
      <c r="G136" s="582" t="s">
        <v>1031</v>
      </c>
      <c r="H136" s="582" t="s">
        <v>732</v>
      </c>
      <c r="I136" s="581" t="s">
        <v>1032</v>
      </c>
      <c r="J136" s="581" t="s">
        <v>1032</v>
      </c>
      <c r="K136" s="580" t="s">
        <v>935</v>
      </c>
      <c r="L136" s="574">
        <v>2016</v>
      </c>
      <c r="M136" s="585">
        <v>2.3909472531483848E-2</v>
      </c>
      <c r="N136" s="578">
        <v>262</v>
      </c>
      <c r="O136" s="578">
        <v>10958</v>
      </c>
      <c r="P136" s="584">
        <v>2.3909472531483848E-2</v>
      </c>
      <c r="Q136" s="584">
        <v>4.7545172476729333E-2</v>
      </c>
      <c r="R136" s="584">
        <v>8.2588063515240007E-2</v>
      </c>
      <c r="S136" s="577">
        <v>1.0628323603292654E-2</v>
      </c>
      <c r="T136" s="577">
        <v>1.0628323603292654E-2</v>
      </c>
      <c r="U136" s="577">
        <v>1.0628323603292654E-2</v>
      </c>
      <c r="V136" s="577">
        <v>3.1884970809877962E-2</v>
      </c>
      <c r="W136" s="577">
        <v>2.1965073762811062E-2</v>
      </c>
      <c r="X136" s="584">
        <v>1.1589706150757438E-2</v>
      </c>
      <c r="Y136" s="576">
        <v>127</v>
      </c>
      <c r="Z136" s="576">
        <v>10958</v>
      </c>
      <c r="AA136" s="576" t="e">
        <v>#N/A</v>
      </c>
      <c r="AB136" s="576" t="e">
        <v>#N/A</v>
      </c>
      <c r="AC136" s="576"/>
      <c r="AD136" s="576"/>
      <c r="AE136" s="576"/>
      <c r="AF136" s="610" t="s">
        <v>1033</v>
      </c>
      <c r="AG136" s="575" t="s">
        <v>1034</v>
      </c>
      <c r="AH136" s="575" t="s">
        <v>1035</v>
      </c>
    </row>
    <row r="137" spans="1:34" ht="18.75" customHeight="1">
      <c r="A137" s="574">
        <v>130</v>
      </c>
      <c r="B137" s="574" t="s">
        <v>754</v>
      </c>
      <c r="C137" s="574" t="s">
        <v>978</v>
      </c>
      <c r="D137" s="574" t="s">
        <v>1029</v>
      </c>
      <c r="E137" s="574" t="s">
        <v>1036</v>
      </c>
      <c r="F137" s="582" t="s">
        <v>896</v>
      </c>
      <c r="G137" s="582" t="s">
        <v>1037</v>
      </c>
      <c r="H137" s="582" t="s">
        <v>732</v>
      </c>
      <c r="I137" s="581" t="s">
        <v>1038</v>
      </c>
      <c r="J137" s="581" t="s">
        <v>1038</v>
      </c>
      <c r="K137" s="580" t="s">
        <v>935</v>
      </c>
      <c r="L137" s="574">
        <v>2016</v>
      </c>
      <c r="M137" s="585">
        <v>3.1512605042016806E-2</v>
      </c>
      <c r="N137" s="578">
        <v>45</v>
      </c>
      <c r="O137" s="578">
        <v>1428</v>
      </c>
      <c r="P137" s="584">
        <v>6.9961977186311794E-2</v>
      </c>
      <c r="Q137" s="584">
        <v>8.2892255277727075E-2</v>
      </c>
      <c r="R137" s="584">
        <v>9.2415464143912537E-2</v>
      </c>
      <c r="S137" s="577">
        <v>1.8235122434762659E-2</v>
      </c>
      <c r="T137" s="577">
        <v>1.8235122434762659E-2</v>
      </c>
      <c r="U137" s="577">
        <v>1.8235122434762659E-2</v>
      </c>
      <c r="V137" s="577">
        <v>5.4705367304287975E-2</v>
      </c>
      <c r="W137" s="577">
        <v>3.7685699485981661E-2</v>
      </c>
      <c r="X137" s="584">
        <v>1.2875536480686695E-2</v>
      </c>
      <c r="Y137" s="576">
        <v>15</v>
      </c>
      <c r="Z137" s="576">
        <v>1165</v>
      </c>
      <c r="AA137" s="576" t="e">
        <v>#N/A</v>
      </c>
      <c r="AB137" s="576" t="e">
        <v>#N/A</v>
      </c>
      <c r="AC137" s="576"/>
      <c r="AD137" s="576"/>
      <c r="AE137" s="576"/>
      <c r="AF137" s="610" t="s">
        <v>1039</v>
      </c>
      <c r="AG137" s="575" t="s">
        <v>1034</v>
      </c>
      <c r="AH137" s="575" t="s">
        <v>1040</v>
      </c>
    </row>
    <row r="138" spans="1:34" ht="18.75" customHeight="1">
      <c r="A138" s="574">
        <v>131</v>
      </c>
      <c r="B138" s="574" t="s">
        <v>754</v>
      </c>
      <c r="C138" s="574" t="s">
        <v>978</v>
      </c>
      <c r="D138" s="574" t="s">
        <v>1041</v>
      </c>
      <c r="E138" s="574" t="s">
        <v>832</v>
      </c>
      <c r="F138" s="582" t="s">
        <v>833</v>
      </c>
      <c r="G138" s="582" t="s">
        <v>834</v>
      </c>
      <c r="H138" s="582" t="s">
        <v>732</v>
      </c>
      <c r="I138" s="581" t="s">
        <v>835</v>
      </c>
      <c r="J138" s="581" t="s">
        <v>833</v>
      </c>
      <c r="K138" s="580" t="s">
        <v>935</v>
      </c>
      <c r="L138" s="574">
        <v>2016</v>
      </c>
      <c r="M138" s="579">
        <v>562.91022488755902</v>
      </c>
      <c r="N138" s="578">
        <v>6132094.9760652361</v>
      </c>
      <c r="O138" s="578">
        <v>10893.557631308116</v>
      </c>
      <c r="P138" s="577">
        <v>1143.591522911428</v>
      </c>
      <c r="Q138" s="577">
        <v>1065.2143373617291</v>
      </c>
      <c r="R138" s="577">
        <v>792.43577081304625</v>
      </c>
      <c r="S138" s="577">
        <v>587.08961251266157</v>
      </c>
      <c r="T138" s="577">
        <v>587.08961251266157</v>
      </c>
      <c r="U138" s="577">
        <v>587.08961251266157</v>
      </c>
      <c r="V138" s="577">
        <v>1761.2688375379848</v>
      </c>
      <c r="W138" s="577">
        <v>1168.3083289001966</v>
      </c>
      <c r="X138" s="577">
        <v>568.14453336652525</v>
      </c>
      <c r="Y138" s="576">
        <v>2849812.9793664906</v>
      </c>
      <c r="Z138" s="576">
        <v>5016</v>
      </c>
      <c r="AA138" s="576">
        <v>60158.691293804186</v>
      </c>
      <c r="AB138" s="576">
        <v>41937.099355406484</v>
      </c>
      <c r="AC138" s="576"/>
      <c r="AD138" s="576"/>
      <c r="AE138" s="576"/>
      <c r="AF138" s="575" t="s">
        <v>914</v>
      </c>
      <c r="AG138" s="575" t="s">
        <v>915</v>
      </c>
      <c r="AH138" s="575"/>
    </row>
    <row r="139" spans="1:34" ht="18.75" customHeight="1">
      <c r="A139" s="574">
        <v>132</v>
      </c>
      <c r="B139" s="574" t="s">
        <v>754</v>
      </c>
      <c r="C139" s="574" t="s">
        <v>978</v>
      </c>
      <c r="D139" s="574" t="s">
        <v>1041</v>
      </c>
      <c r="E139" s="574" t="s">
        <v>832</v>
      </c>
      <c r="F139" s="582" t="s">
        <v>838</v>
      </c>
      <c r="G139" s="582" t="s">
        <v>834</v>
      </c>
      <c r="H139" s="582" t="s">
        <v>732</v>
      </c>
      <c r="I139" s="581" t="s">
        <v>835</v>
      </c>
      <c r="J139" s="581" t="s">
        <v>838</v>
      </c>
      <c r="K139" s="580" t="s">
        <v>935</v>
      </c>
      <c r="L139" s="574">
        <v>2016</v>
      </c>
      <c r="M139" s="599">
        <v>0.15063111798501147</v>
      </c>
      <c r="N139" s="578">
        <v>6132094.9760652361</v>
      </c>
      <c r="O139" s="578">
        <v>40709350.485438272</v>
      </c>
      <c r="P139" s="598">
        <v>0.11987818387498918</v>
      </c>
      <c r="Q139" s="598">
        <v>0.21265814916531481</v>
      </c>
      <c r="R139" s="598">
        <v>0.15604863705382885</v>
      </c>
      <c r="S139" s="577">
        <v>0.1527043528777331</v>
      </c>
      <c r="T139" s="577">
        <v>0.1527043528777331</v>
      </c>
      <c r="U139" s="577">
        <v>0.1527043528777331</v>
      </c>
      <c r="V139" s="577">
        <v>0.45811305863319929</v>
      </c>
      <c r="W139" s="577">
        <v>0.30388166222668889</v>
      </c>
      <c r="X139" s="598">
        <v>0.12574665615470207</v>
      </c>
      <c r="Y139" s="576">
        <v>2849812.9793664906</v>
      </c>
      <c r="Z139" s="576">
        <v>22663131.303153358</v>
      </c>
      <c r="AA139" s="576">
        <v>38264.527161238824</v>
      </c>
      <c r="AB139" s="576">
        <v>26737.606998148458</v>
      </c>
      <c r="AC139" s="576"/>
      <c r="AD139" s="576"/>
      <c r="AE139" s="576"/>
      <c r="AF139" s="575" t="s">
        <v>917</v>
      </c>
      <c r="AG139" s="575" t="s">
        <v>915</v>
      </c>
      <c r="AH139" s="575"/>
    </row>
    <row r="140" spans="1:34" ht="18.75" customHeight="1">
      <c r="A140" s="574">
        <v>133</v>
      </c>
      <c r="B140" s="574" t="s">
        <v>754</v>
      </c>
      <c r="C140" s="574" t="s">
        <v>978</v>
      </c>
      <c r="D140" s="574" t="s">
        <v>1041</v>
      </c>
      <c r="E140" s="574" t="s">
        <v>832</v>
      </c>
      <c r="F140" s="582" t="s">
        <v>840</v>
      </c>
      <c r="G140" s="582" t="s">
        <v>834</v>
      </c>
      <c r="H140" s="582" t="s">
        <v>732</v>
      </c>
      <c r="I140" s="581" t="s">
        <v>835</v>
      </c>
      <c r="J140" s="581" t="s">
        <v>840</v>
      </c>
      <c r="K140" s="580" t="s">
        <v>935</v>
      </c>
      <c r="L140" s="574">
        <v>2016</v>
      </c>
      <c r="M140" s="599">
        <v>0.95696816915946536</v>
      </c>
      <c r="N140" s="578">
        <v>417823.59033476323</v>
      </c>
      <c r="O140" s="578">
        <v>436611.79525098577</v>
      </c>
      <c r="P140" s="598">
        <v>0.96858686993274801</v>
      </c>
      <c r="Q140" s="598">
        <v>-5.9101710527065938</v>
      </c>
      <c r="R140" s="598">
        <v>1.5369808598382564</v>
      </c>
      <c r="S140" s="577">
        <v>0.98469522173561042</v>
      </c>
      <c r="T140" s="577">
        <v>0.98469522173561042</v>
      </c>
      <c r="U140" s="577">
        <v>0.98469522173561042</v>
      </c>
      <c r="V140" s="577">
        <v>2.954085665206831</v>
      </c>
      <c r="W140" s="577">
        <v>1.9595434912538647</v>
      </c>
      <c r="X140" s="598">
        <v>1.0939585071675992</v>
      </c>
      <c r="Y140" s="576">
        <v>636360.9123479469</v>
      </c>
      <c r="Z140" s="576">
        <v>581704.79792288283</v>
      </c>
      <c r="AA140" s="576">
        <v>282874136.37779969</v>
      </c>
      <c r="AB140" s="576">
        <v>194867710.81518292</v>
      </c>
      <c r="AC140" s="576"/>
      <c r="AD140" s="576"/>
      <c r="AE140" s="576"/>
      <c r="AF140" s="575" t="s">
        <v>916</v>
      </c>
      <c r="AG140" s="575" t="s">
        <v>915</v>
      </c>
      <c r="AH140" s="575"/>
    </row>
    <row r="141" spans="1:34" ht="18.75" customHeight="1">
      <c r="A141" s="574">
        <v>134</v>
      </c>
      <c r="B141" s="574" t="s">
        <v>754</v>
      </c>
      <c r="C141" s="574" t="s">
        <v>978</v>
      </c>
      <c r="D141" s="574" t="s">
        <v>1041</v>
      </c>
      <c r="E141" s="574" t="s">
        <v>832</v>
      </c>
      <c r="F141" s="582" t="s">
        <v>842</v>
      </c>
      <c r="G141" s="582" t="s">
        <v>834</v>
      </c>
      <c r="H141" s="582" t="s">
        <v>732</v>
      </c>
      <c r="I141" s="581" t="s">
        <v>835</v>
      </c>
      <c r="J141" s="581" t="s">
        <v>842</v>
      </c>
      <c r="K141" s="580" t="s">
        <v>935</v>
      </c>
      <c r="L141" s="574">
        <v>2016</v>
      </c>
      <c r="M141" s="579">
        <v>694.25857685114306</v>
      </c>
      <c r="N141" s="578">
        <v>7562945.8179578818</v>
      </c>
      <c r="O141" s="578">
        <v>10893.557631308116</v>
      </c>
      <c r="P141" s="577">
        <v>1404.4703619909544</v>
      </c>
      <c r="Q141" s="577">
        <v>1217.9598725917929</v>
      </c>
      <c r="R141" s="577">
        <v>825.28937287500628</v>
      </c>
      <c r="S141" s="577">
        <v>716.45269077123089</v>
      </c>
      <c r="T141" s="577">
        <v>716.45269077123089</v>
      </c>
      <c r="U141" s="577">
        <v>716.45269077123089</v>
      </c>
      <c r="V141" s="577">
        <v>2149.3580723136929</v>
      </c>
      <c r="W141" s="577">
        <v>1425.7408546347494</v>
      </c>
      <c r="X141" s="577">
        <v>584.35540495313512</v>
      </c>
      <c r="Y141" s="576">
        <v>2930923.4211499877</v>
      </c>
      <c r="Z141" s="576">
        <v>5015.6521122364666</v>
      </c>
      <c r="AA141" s="576">
        <v>174955430.38124463</v>
      </c>
      <c r="AB141" s="576">
        <v>120598481.51685461</v>
      </c>
      <c r="AC141" s="576"/>
      <c r="AD141" s="576"/>
      <c r="AE141" s="576"/>
      <c r="AF141" s="575" t="s">
        <v>1042</v>
      </c>
      <c r="AG141" s="575" t="s">
        <v>915</v>
      </c>
      <c r="AH141" s="575"/>
    </row>
    <row r="142" spans="1:34" ht="18.75" customHeight="1">
      <c r="A142" s="574">
        <v>135</v>
      </c>
      <c r="B142" s="574" t="s">
        <v>754</v>
      </c>
      <c r="C142" s="574" t="s">
        <v>978</v>
      </c>
      <c r="D142" s="574" t="s">
        <v>1041</v>
      </c>
      <c r="E142" s="574" t="s">
        <v>832</v>
      </c>
      <c r="F142" s="582" t="s">
        <v>844</v>
      </c>
      <c r="G142" s="582" t="s">
        <v>834</v>
      </c>
      <c r="H142" s="582" t="s">
        <v>732</v>
      </c>
      <c r="I142" s="581" t="s">
        <v>835</v>
      </c>
      <c r="J142" s="581" t="s">
        <v>844</v>
      </c>
      <c r="K142" s="580" t="s">
        <v>935</v>
      </c>
      <c r="L142" s="574">
        <v>2016</v>
      </c>
      <c r="M142" s="599">
        <v>0.18577908337454674</v>
      </c>
      <c r="N142" s="578">
        <v>7562945.8179578818</v>
      </c>
      <c r="O142" s="578">
        <v>40709350.485438272</v>
      </c>
      <c r="P142" s="598">
        <v>0.14722508249544294</v>
      </c>
      <c r="Q142" s="598">
        <v>0.24315208984559331</v>
      </c>
      <c r="R142" s="598">
        <v>0.16251825896251382</v>
      </c>
      <c r="S142" s="577">
        <v>0.18635220617086276</v>
      </c>
      <c r="T142" s="577">
        <v>0.18635220617086276</v>
      </c>
      <c r="U142" s="577">
        <v>0.18635220617086276</v>
      </c>
      <c r="V142" s="577">
        <v>0.55905661851258825</v>
      </c>
      <c r="W142" s="577">
        <v>0.37084089028001688</v>
      </c>
      <c r="X142" s="598">
        <v>0.12932561621536287</v>
      </c>
      <c r="Y142" s="576">
        <v>2930923.4211499877</v>
      </c>
      <c r="Z142" s="576">
        <v>22663131.303153358</v>
      </c>
      <c r="AA142" s="576">
        <v>3201811.59137535</v>
      </c>
      <c r="AB142" s="576">
        <v>2307616.2544530788</v>
      </c>
      <c r="AC142" s="576"/>
      <c r="AD142" s="576"/>
      <c r="AE142" s="576"/>
      <c r="AF142" s="575" t="s">
        <v>1043</v>
      </c>
      <c r="AG142" s="575" t="s">
        <v>915</v>
      </c>
      <c r="AH142" s="575"/>
    </row>
    <row r="143" spans="1:34" ht="18.75" customHeight="1">
      <c r="A143" s="574">
        <v>136</v>
      </c>
      <c r="B143" s="574" t="s">
        <v>754</v>
      </c>
      <c r="C143" s="574" t="s">
        <v>978</v>
      </c>
      <c r="D143" s="574" t="s">
        <v>1041</v>
      </c>
      <c r="E143" s="574" t="s">
        <v>832</v>
      </c>
      <c r="F143" s="582" t="s">
        <v>846</v>
      </c>
      <c r="G143" s="582" t="s">
        <v>834</v>
      </c>
      <c r="H143" s="582" t="s">
        <v>732</v>
      </c>
      <c r="I143" s="581" t="s">
        <v>835</v>
      </c>
      <c r="J143" s="581" t="s">
        <v>846</v>
      </c>
      <c r="K143" s="580" t="s">
        <v>935</v>
      </c>
      <c r="L143" s="574">
        <v>2016</v>
      </c>
      <c r="M143" s="599">
        <v>1.1802652178599251</v>
      </c>
      <c r="N143" s="578">
        <v>515317.71564211778</v>
      </c>
      <c r="O143" s="578">
        <v>436611.79525098577</v>
      </c>
      <c r="P143" s="598">
        <v>1.1895432281369684</v>
      </c>
      <c r="Q143" s="598">
        <v>1.626305568224182</v>
      </c>
      <c r="R143" s="598">
        <v>1.6007025637363108</v>
      </c>
      <c r="S143" s="577">
        <v>1.2016692616697195</v>
      </c>
      <c r="T143" s="577">
        <v>1.2016692616697195</v>
      </c>
      <c r="U143" s="577">
        <v>1.2016692616697195</v>
      </c>
      <c r="V143" s="577">
        <v>3.6050077850091586</v>
      </c>
      <c r="W143" s="577">
        <v>2.3913218307227417</v>
      </c>
      <c r="X143" s="598">
        <v>1.1250943951895929</v>
      </c>
      <c r="Y143" s="576">
        <v>654472.8077979302</v>
      </c>
      <c r="Z143" s="576">
        <v>581704.79792288283</v>
      </c>
      <c r="AA143" s="576">
        <v>1748000.0905303939</v>
      </c>
      <c r="AB143" s="576">
        <v>1235876.3585157397</v>
      </c>
      <c r="AC143" s="576"/>
      <c r="AD143" s="576"/>
      <c r="AE143" s="576"/>
      <c r="AF143" s="575" t="s">
        <v>920</v>
      </c>
      <c r="AG143" s="575" t="s">
        <v>915</v>
      </c>
      <c r="AH143" s="575"/>
    </row>
    <row r="144" spans="1:34" ht="18.75" customHeight="1">
      <c r="A144" s="574">
        <v>137</v>
      </c>
      <c r="B144" s="574" t="s">
        <v>754</v>
      </c>
      <c r="C144" s="574" t="s">
        <v>978</v>
      </c>
      <c r="D144" s="574" t="s">
        <v>1044</v>
      </c>
      <c r="E144" s="574" t="s">
        <v>1045</v>
      </c>
      <c r="F144" s="582" t="s">
        <v>923</v>
      </c>
      <c r="G144" s="582" t="s">
        <v>1046</v>
      </c>
      <c r="H144" s="582" t="s">
        <v>925</v>
      </c>
      <c r="I144" s="581" t="s">
        <v>1047</v>
      </c>
      <c r="J144" s="581" t="s">
        <v>1048</v>
      </c>
      <c r="K144" s="580" t="s">
        <v>935</v>
      </c>
      <c r="L144" s="574" t="s">
        <v>763</v>
      </c>
      <c r="M144" s="608" t="s">
        <v>763</v>
      </c>
      <c r="N144" s="608" t="s">
        <v>763</v>
      </c>
      <c r="O144" s="608" t="s">
        <v>763</v>
      </c>
      <c r="P144" s="608" t="s">
        <v>763</v>
      </c>
      <c r="Q144" s="577">
        <v>11337.076056072163</v>
      </c>
      <c r="R144" s="577">
        <v>19111.341880527707</v>
      </c>
      <c r="S144" s="577" t="s">
        <v>928</v>
      </c>
      <c r="T144" s="577" t="s">
        <v>928</v>
      </c>
      <c r="U144" s="577" t="s">
        <v>928</v>
      </c>
      <c r="V144" s="577" t="s">
        <v>928</v>
      </c>
      <c r="W144" s="577" t="s">
        <v>928</v>
      </c>
      <c r="X144" s="577">
        <v>20105.600659819589</v>
      </c>
      <c r="Y144" s="576">
        <v>9355296831.819334</v>
      </c>
      <c r="Z144" s="576">
        <v>465308</v>
      </c>
      <c r="AA144" s="576">
        <v>658706.98418997449</v>
      </c>
      <c r="AB144" s="576">
        <v>459189.84685293824</v>
      </c>
      <c r="AC144" s="576"/>
      <c r="AD144" s="576"/>
      <c r="AE144" s="576"/>
      <c r="AF144" s="575" t="s">
        <v>1049</v>
      </c>
      <c r="AG144" s="575"/>
      <c r="AH144" s="575" t="s">
        <v>1050</v>
      </c>
    </row>
    <row r="145" spans="1:34" ht="18.75" customHeight="1">
      <c r="A145" s="574">
        <v>138</v>
      </c>
      <c r="B145" s="574" t="s">
        <v>754</v>
      </c>
      <c r="C145" s="574" t="s">
        <v>978</v>
      </c>
      <c r="D145" s="574" t="s">
        <v>1044</v>
      </c>
      <c r="E145" s="574" t="s">
        <v>1051</v>
      </c>
      <c r="F145" s="582" t="s">
        <v>923</v>
      </c>
      <c r="G145" s="582" t="s">
        <v>1052</v>
      </c>
      <c r="H145" s="582" t="s">
        <v>925</v>
      </c>
      <c r="I145" s="581" t="s">
        <v>1053</v>
      </c>
      <c r="J145" s="581" t="s">
        <v>1054</v>
      </c>
      <c r="K145" s="580" t="s">
        <v>935</v>
      </c>
      <c r="L145" s="574" t="s">
        <v>763</v>
      </c>
      <c r="M145" s="608" t="s">
        <v>763</v>
      </c>
      <c r="N145" s="608" t="s">
        <v>763</v>
      </c>
      <c r="O145" s="608" t="s">
        <v>763</v>
      </c>
      <c r="P145" s="608" t="s">
        <v>763</v>
      </c>
      <c r="Q145" s="577">
        <v>13.708677214113861</v>
      </c>
      <c r="R145" s="577">
        <v>23.109240484314036</v>
      </c>
      <c r="S145" s="577" t="s">
        <v>928</v>
      </c>
      <c r="T145" s="577" t="s">
        <v>928</v>
      </c>
      <c r="U145" s="577" t="s">
        <v>928</v>
      </c>
      <c r="V145" s="577" t="s">
        <v>928</v>
      </c>
      <c r="W145" s="577" t="s">
        <v>928</v>
      </c>
      <c r="X145" s="577">
        <v>24.311488101353799</v>
      </c>
      <c r="Y145" s="576">
        <v>9355296831.819334</v>
      </c>
      <c r="Z145" s="576">
        <v>384809716</v>
      </c>
      <c r="AA145" s="576">
        <v>415929.18054787471</v>
      </c>
      <c r="AB145" s="576">
        <v>290633.43502690142</v>
      </c>
      <c r="AC145" s="576"/>
      <c r="AD145" s="576"/>
      <c r="AE145" s="576"/>
      <c r="AF145" s="575" t="s">
        <v>1055</v>
      </c>
      <c r="AG145" s="575"/>
      <c r="AH145" s="575" t="s">
        <v>1056</v>
      </c>
    </row>
    <row r="146" spans="1:34" ht="18.75" hidden="1" customHeight="1">
      <c r="A146" s="574">
        <v>139</v>
      </c>
      <c r="B146" s="574" t="s">
        <v>754</v>
      </c>
      <c r="C146" s="574" t="s">
        <v>1057</v>
      </c>
      <c r="D146" s="574" t="s">
        <v>1058</v>
      </c>
      <c r="E146" s="574" t="s">
        <v>768</v>
      </c>
      <c r="F146" s="582" t="s">
        <v>450</v>
      </c>
      <c r="G146" s="582" t="s">
        <v>770</v>
      </c>
      <c r="H146" s="582" t="s">
        <v>732</v>
      </c>
      <c r="I146" s="581" t="s">
        <v>771</v>
      </c>
      <c r="J146" s="581" t="s">
        <v>769</v>
      </c>
      <c r="K146" s="580" t="s">
        <v>1059</v>
      </c>
      <c r="L146" s="574">
        <v>2016</v>
      </c>
      <c r="M146" s="579">
        <v>20942.4105399621</v>
      </c>
      <c r="N146" s="574" t="s">
        <v>763</v>
      </c>
      <c r="O146" s="574" t="s">
        <v>763</v>
      </c>
      <c r="P146" s="577">
        <v>18761.921947046667</v>
      </c>
      <c r="Q146" s="577">
        <v>17977.164602045003</v>
      </c>
      <c r="R146" s="577">
        <v>6510.3059570831938</v>
      </c>
      <c r="S146" s="577">
        <v>20052.897097934729</v>
      </c>
      <c r="T146" s="577">
        <v>20052.897097934729</v>
      </c>
      <c r="U146" s="577">
        <v>20052.897097934729</v>
      </c>
      <c r="V146" s="577">
        <v>60158.691293804186</v>
      </c>
      <c r="W146" s="577">
        <v>41937.099355406484</v>
      </c>
      <c r="X146" s="577">
        <v>45438.025563202362</v>
      </c>
      <c r="Y146" s="576" t="s">
        <v>764</v>
      </c>
      <c r="Z146" s="576" t="s">
        <v>764</v>
      </c>
      <c r="AA146" s="576">
        <v>3093181368.9235554</v>
      </c>
      <c r="AB146" s="576">
        <v>2130845824.990073</v>
      </c>
      <c r="AC146" s="576"/>
      <c r="AD146" s="576"/>
      <c r="AE146" s="576"/>
      <c r="AF146" s="575" t="s">
        <v>1060</v>
      </c>
      <c r="AG146" s="575" t="s">
        <v>1061</v>
      </c>
      <c r="AH146" s="575" t="s">
        <v>1062</v>
      </c>
    </row>
    <row r="147" spans="1:34" ht="18.75" hidden="1" customHeight="1">
      <c r="A147" s="574">
        <v>140</v>
      </c>
      <c r="B147" s="574" t="s">
        <v>754</v>
      </c>
      <c r="C147" s="574" t="s">
        <v>1057</v>
      </c>
      <c r="D147" s="574" t="s">
        <v>1058</v>
      </c>
      <c r="E147" s="574" t="s">
        <v>768</v>
      </c>
      <c r="F147" s="582" t="s">
        <v>450</v>
      </c>
      <c r="G147" s="582" t="s">
        <v>770</v>
      </c>
      <c r="H147" s="582" t="s">
        <v>732</v>
      </c>
      <c r="I147" s="581" t="s">
        <v>771</v>
      </c>
      <c r="J147" s="581" t="s">
        <v>774</v>
      </c>
      <c r="K147" s="580" t="s">
        <v>1059</v>
      </c>
      <c r="L147" s="574">
        <v>2016</v>
      </c>
      <c r="M147" s="579">
        <v>13928.8118527406</v>
      </c>
      <c r="N147" s="574" t="s">
        <v>763</v>
      </c>
      <c r="O147" s="574" t="s">
        <v>763</v>
      </c>
      <c r="P147" s="577">
        <v>14976.994338750063</v>
      </c>
      <c r="Q147" s="577">
        <v>15325.22723764494</v>
      </c>
      <c r="R147" s="577">
        <v>4797.0181701636484</v>
      </c>
      <c r="S147" s="577">
        <v>12754.842387079609</v>
      </c>
      <c r="T147" s="577">
        <v>12754.842387079609</v>
      </c>
      <c r="U147" s="577">
        <v>12754.842387079609</v>
      </c>
      <c r="V147" s="577">
        <v>38264.527161238824</v>
      </c>
      <c r="W147" s="577">
        <v>26737.606998148458</v>
      </c>
      <c r="X147" s="577">
        <v>44723.25293662685</v>
      </c>
      <c r="Y147" s="576" t="s">
        <v>764</v>
      </c>
      <c r="Z147" s="576" t="s">
        <v>764</v>
      </c>
      <c r="AA147" s="576">
        <v>1906582104.0770597</v>
      </c>
      <c r="AB147" s="576">
        <v>1314225606.7037282</v>
      </c>
      <c r="AC147" s="576"/>
      <c r="AD147" s="576"/>
      <c r="AE147" s="576"/>
      <c r="AF147" s="575" t="s">
        <v>1060</v>
      </c>
      <c r="AG147" s="575" t="s">
        <v>1061</v>
      </c>
      <c r="AH147" s="575" t="s">
        <v>1062</v>
      </c>
    </row>
    <row r="148" spans="1:34" ht="18.75" hidden="1" customHeight="1">
      <c r="A148" s="574">
        <v>141</v>
      </c>
      <c r="B148" s="574" t="s">
        <v>754</v>
      </c>
      <c r="C148" s="574" t="s">
        <v>1057</v>
      </c>
      <c r="D148" s="574" t="s">
        <v>1058</v>
      </c>
      <c r="E148" s="574" t="s">
        <v>768</v>
      </c>
      <c r="F148" s="582" t="s">
        <v>449</v>
      </c>
      <c r="G148" s="582" t="s">
        <v>770</v>
      </c>
      <c r="H148" s="582" t="s">
        <v>732</v>
      </c>
      <c r="I148" s="581" t="s">
        <v>771</v>
      </c>
      <c r="J148" s="581" t="s">
        <v>775</v>
      </c>
      <c r="K148" s="580" t="s">
        <v>1059</v>
      </c>
      <c r="L148" s="574">
        <v>2016</v>
      </c>
      <c r="M148" s="579">
        <v>104208248.482759</v>
      </c>
      <c r="N148" s="574" t="s">
        <v>763</v>
      </c>
      <c r="O148" s="574" t="s">
        <v>763</v>
      </c>
      <c r="P148" s="577">
        <v>88627172.775303721</v>
      </c>
      <c r="Q148" s="577">
        <v>71809803.551935911</v>
      </c>
      <c r="R148" s="577">
        <v>28749606.09597994</v>
      </c>
      <c r="S148" s="577">
        <v>94291378.792599902</v>
      </c>
      <c r="T148" s="577">
        <v>94291378.792599902</v>
      </c>
      <c r="U148" s="577">
        <v>94291378.792599902</v>
      </c>
      <c r="V148" s="577">
        <v>282874136.37779969</v>
      </c>
      <c r="W148" s="577">
        <v>194867710.81518292</v>
      </c>
      <c r="X148" s="577">
        <v>218445474.01682308</v>
      </c>
      <c r="Y148" s="576" t="s">
        <v>764</v>
      </c>
      <c r="Z148" s="576" t="s">
        <v>764</v>
      </c>
      <c r="AA148" s="576">
        <v>36440824.173494525</v>
      </c>
      <c r="AB148" s="576">
        <v>26263705.964129154</v>
      </c>
      <c r="AC148" s="576"/>
      <c r="AD148" s="576"/>
      <c r="AE148" s="576"/>
      <c r="AF148" s="575" t="s">
        <v>1060</v>
      </c>
      <c r="AG148" s="575" t="s">
        <v>1061</v>
      </c>
      <c r="AH148" s="575" t="s">
        <v>1062</v>
      </c>
    </row>
    <row r="149" spans="1:34" ht="18.75" hidden="1" customHeight="1">
      <c r="A149" s="574">
        <v>142</v>
      </c>
      <c r="B149" s="574" t="s">
        <v>754</v>
      </c>
      <c r="C149" s="574" t="s">
        <v>1057</v>
      </c>
      <c r="D149" s="574" t="s">
        <v>1058</v>
      </c>
      <c r="E149" s="574" t="s">
        <v>768</v>
      </c>
      <c r="F149" s="582" t="s">
        <v>449</v>
      </c>
      <c r="G149" s="582" t="s">
        <v>770</v>
      </c>
      <c r="H149" s="582" t="s">
        <v>732</v>
      </c>
      <c r="I149" s="581" t="s">
        <v>771</v>
      </c>
      <c r="J149" s="581" t="s">
        <v>776</v>
      </c>
      <c r="K149" s="580" t="s">
        <v>1059</v>
      </c>
      <c r="L149" s="574">
        <v>2016</v>
      </c>
      <c r="M149" s="579">
        <v>68461323.543331504</v>
      </c>
      <c r="N149" s="574" t="s">
        <v>763</v>
      </c>
      <c r="O149" s="574" t="s">
        <v>763</v>
      </c>
      <c r="P149" s="577">
        <v>68056876.459394991</v>
      </c>
      <c r="Q149" s="577">
        <v>60445200.336516038</v>
      </c>
      <c r="R149" s="577">
        <v>22083697.691690225</v>
      </c>
      <c r="S149" s="577">
        <v>58318476.793748207</v>
      </c>
      <c r="T149" s="577">
        <v>58318476.793748207</v>
      </c>
      <c r="U149" s="577">
        <v>58318476.793748207</v>
      </c>
      <c r="V149" s="577">
        <v>174955430.38124463</v>
      </c>
      <c r="W149" s="577">
        <v>120598481.51685461</v>
      </c>
      <c r="X149" s="577">
        <v>214485632.11924869</v>
      </c>
      <c r="Y149" s="576" t="s">
        <v>764</v>
      </c>
      <c r="Z149" s="576" t="s">
        <v>764</v>
      </c>
      <c r="AA149" s="576">
        <v>19912317.491173126</v>
      </c>
      <c r="AB149" s="576">
        <v>14078467.480589878</v>
      </c>
      <c r="AC149" s="576"/>
      <c r="AD149" s="576"/>
      <c r="AE149" s="576"/>
      <c r="AF149" s="575" t="s">
        <v>1060</v>
      </c>
      <c r="AG149" s="575" t="s">
        <v>1061</v>
      </c>
      <c r="AH149" s="575" t="s">
        <v>1062</v>
      </c>
    </row>
    <row r="150" spans="1:34" ht="18.75" hidden="1" customHeight="1">
      <c r="A150" s="574">
        <v>143</v>
      </c>
      <c r="B150" s="574" t="s">
        <v>754</v>
      </c>
      <c r="C150" s="574" t="s">
        <v>1057</v>
      </c>
      <c r="D150" s="574" t="s">
        <v>1058</v>
      </c>
      <c r="E150" s="574" t="s">
        <v>768</v>
      </c>
      <c r="F150" s="582" t="s">
        <v>1063</v>
      </c>
      <c r="G150" s="582" t="s">
        <v>770</v>
      </c>
      <c r="H150" s="582" t="s">
        <v>732</v>
      </c>
      <c r="I150" s="581" t="s">
        <v>771</v>
      </c>
      <c r="J150" s="581" t="s">
        <v>777</v>
      </c>
      <c r="K150" s="580" t="s">
        <v>1059</v>
      </c>
      <c r="L150" s="574">
        <v>2016</v>
      </c>
      <c r="M150" s="579">
        <v>651631.97110123001</v>
      </c>
      <c r="N150" s="574" t="s">
        <v>763</v>
      </c>
      <c r="O150" s="574" t="s">
        <v>763</v>
      </c>
      <c r="P150" s="577">
        <v>430579.00311940245</v>
      </c>
      <c r="Q150" s="577">
        <v>197407.13417670046</v>
      </c>
      <c r="R150" s="577">
        <v>616067.34714183549</v>
      </c>
      <c r="S150" s="577">
        <v>1067270.5304584501</v>
      </c>
      <c r="T150" s="577">
        <v>1067270.5304584501</v>
      </c>
      <c r="U150" s="577">
        <v>1067270.5304584501</v>
      </c>
      <c r="V150" s="577">
        <v>3201811.59137535</v>
      </c>
      <c r="W150" s="577">
        <v>2307616.2544530788</v>
      </c>
      <c r="X150" s="577">
        <v>864068.43125482777</v>
      </c>
      <c r="Y150" s="576" t="s">
        <v>764</v>
      </c>
      <c r="Z150" s="576" t="s">
        <v>764</v>
      </c>
      <c r="AA150" s="576">
        <v>4.3529621897096936E-2</v>
      </c>
      <c r="AB150" s="576">
        <v>2.9986897637077358E-2</v>
      </c>
      <c r="AC150" s="576"/>
      <c r="AD150" s="576"/>
      <c r="AE150" s="576"/>
      <c r="AF150" s="575" t="s">
        <v>1060</v>
      </c>
      <c r="AG150" s="575" t="s">
        <v>1061</v>
      </c>
      <c r="AH150" s="575" t="s">
        <v>1062</v>
      </c>
    </row>
    <row r="151" spans="1:34" ht="18.75" hidden="1" customHeight="1">
      <c r="A151" s="574">
        <v>144</v>
      </c>
      <c r="B151" s="574" t="s">
        <v>754</v>
      </c>
      <c r="C151" s="574" t="s">
        <v>1057</v>
      </c>
      <c r="D151" s="574" t="s">
        <v>1058</v>
      </c>
      <c r="E151" s="574" t="s">
        <v>768</v>
      </c>
      <c r="F151" s="582" t="s">
        <v>1063</v>
      </c>
      <c r="G151" s="582" t="s">
        <v>770</v>
      </c>
      <c r="H151" s="582" t="s">
        <v>732</v>
      </c>
      <c r="I151" s="581" t="s">
        <v>771</v>
      </c>
      <c r="J151" s="581" t="s">
        <v>778</v>
      </c>
      <c r="K151" s="580" t="s">
        <v>1059</v>
      </c>
      <c r="L151" s="574">
        <v>2016</v>
      </c>
      <c r="M151" s="579">
        <v>398717.23456308001</v>
      </c>
      <c r="N151" s="574" t="s">
        <v>763</v>
      </c>
      <c r="O151" s="574" t="s">
        <v>763</v>
      </c>
      <c r="P151" s="577">
        <v>197874.57642467719</v>
      </c>
      <c r="Q151" s="577">
        <v>38041.337353056893</v>
      </c>
      <c r="R151" s="577">
        <v>474473.34083773254</v>
      </c>
      <c r="S151" s="577">
        <v>582666.69684346463</v>
      </c>
      <c r="T151" s="577">
        <v>582666.69684346463</v>
      </c>
      <c r="U151" s="577">
        <v>582666.69684346463</v>
      </c>
      <c r="V151" s="577">
        <v>1748000.0905303939</v>
      </c>
      <c r="W151" s="577">
        <v>1235876.3585157397</v>
      </c>
      <c r="X151" s="577">
        <v>837746.72519605723</v>
      </c>
      <c r="Y151" s="576" t="s">
        <v>764</v>
      </c>
      <c r="Z151" s="576" t="s">
        <v>764</v>
      </c>
      <c r="AA151" s="576">
        <v>2.7622099802038263E-2</v>
      </c>
      <c r="AB151" s="576">
        <v>1.9028446450624858E-2</v>
      </c>
      <c r="AC151" s="576"/>
      <c r="AD151" s="576"/>
      <c r="AE151" s="576"/>
      <c r="AF151" s="575" t="s">
        <v>1060</v>
      </c>
      <c r="AG151" s="575" t="s">
        <v>1061</v>
      </c>
      <c r="AH151" s="575" t="s">
        <v>1062</v>
      </c>
    </row>
    <row r="152" spans="1:34" ht="18.75" hidden="1" customHeight="1">
      <c r="A152" s="574">
        <v>145</v>
      </c>
      <c r="B152" s="574" t="s">
        <v>754</v>
      </c>
      <c r="C152" s="574" t="s">
        <v>1057</v>
      </c>
      <c r="D152" s="574" t="s">
        <v>1058</v>
      </c>
      <c r="E152" s="574" t="s">
        <v>768</v>
      </c>
      <c r="F152" s="582" t="s">
        <v>450</v>
      </c>
      <c r="G152" s="582" t="s">
        <v>770</v>
      </c>
      <c r="H152" s="582" t="s">
        <v>732</v>
      </c>
      <c r="I152" s="581" t="s">
        <v>771</v>
      </c>
      <c r="J152" s="581" t="s">
        <v>779</v>
      </c>
      <c r="K152" s="580" t="s">
        <v>1059</v>
      </c>
      <c r="L152" s="574">
        <v>2016</v>
      </c>
      <c r="M152" s="579">
        <v>224342.18687198</v>
      </c>
      <c r="N152" s="574" t="s">
        <v>763</v>
      </c>
      <c r="O152" s="574" t="s">
        <v>763</v>
      </c>
      <c r="P152" s="577">
        <v>149417.58976452262</v>
      </c>
      <c r="Q152" s="577">
        <v>130331.78629003785</v>
      </c>
      <c r="R152" s="577">
        <v>40559.444891439853</v>
      </c>
      <c r="S152" s="577">
        <v>219568.99472999151</v>
      </c>
      <c r="T152" s="577">
        <v>219568.99472999151</v>
      </c>
      <c r="U152" s="577">
        <v>219568.99472999151</v>
      </c>
      <c r="V152" s="577">
        <v>658706.98418997449</v>
      </c>
      <c r="W152" s="577">
        <v>459189.84685293824</v>
      </c>
      <c r="X152" s="577">
        <v>615972.39399536699</v>
      </c>
      <c r="Y152" s="576" t="s">
        <v>764</v>
      </c>
      <c r="Z152" s="576" t="s">
        <v>764</v>
      </c>
      <c r="AA152" s="576">
        <v>3.8057137905364802E-2</v>
      </c>
      <c r="AB152" s="576">
        <v>2.6216986249642117E-2</v>
      </c>
      <c r="AC152" s="576"/>
      <c r="AD152" s="576"/>
      <c r="AE152" s="576"/>
      <c r="AF152" s="575" t="s">
        <v>1060</v>
      </c>
      <c r="AG152" s="575" t="s">
        <v>1061</v>
      </c>
      <c r="AH152" s="575" t="s">
        <v>1062</v>
      </c>
    </row>
    <row r="153" spans="1:34" ht="18.75" hidden="1" customHeight="1">
      <c r="A153" s="574">
        <v>146</v>
      </c>
      <c r="B153" s="574" t="s">
        <v>754</v>
      </c>
      <c r="C153" s="574" t="s">
        <v>1057</v>
      </c>
      <c r="D153" s="574" t="s">
        <v>1058</v>
      </c>
      <c r="E153" s="574" t="s">
        <v>768</v>
      </c>
      <c r="F153" s="582" t="s">
        <v>450</v>
      </c>
      <c r="G153" s="582" t="s">
        <v>770</v>
      </c>
      <c r="H153" s="582" t="s">
        <v>732</v>
      </c>
      <c r="I153" s="581" t="s">
        <v>771</v>
      </c>
      <c r="J153" s="581" t="s">
        <v>782</v>
      </c>
      <c r="K153" s="580" t="s">
        <v>1059</v>
      </c>
      <c r="L153" s="574">
        <v>2016</v>
      </c>
      <c r="M153" s="579">
        <v>148324.13226125401</v>
      </c>
      <c r="N153" s="574" t="s">
        <v>763</v>
      </c>
      <c r="O153" s="574" t="s">
        <v>763</v>
      </c>
      <c r="P153" s="577">
        <v>120354.98574719284</v>
      </c>
      <c r="Q153" s="577">
        <v>113966.1670359182</v>
      </c>
      <c r="R153" s="577">
        <v>29725.930234849329</v>
      </c>
      <c r="S153" s="577">
        <v>138643.0601826249</v>
      </c>
      <c r="T153" s="577">
        <v>138643.0601826249</v>
      </c>
      <c r="U153" s="577">
        <v>138643.0601826249</v>
      </c>
      <c r="V153" s="577">
        <v>415929.18054787471</v>
      </c>
      <c r="W153" s="577">
        <v>290633.43502690142</v>
      </c>
      <c r="X153" s="577">
        <v>610341.06724811811</v>
      </c>
      <c r="Y153" s="576" t="s">
        <v>764</v>
      </c>
      <c r="Z153" s="576" t="s">
        <v>764</v>
      </c>
      <c r="AA153" s="576">
        <v>2.35235324900585E-2</v>
      </c>
      <c r="AB153" s="576">
        <v>1.6205005467527202E-2</v>
      </c>
      <c r="AC153" s="576"/>
      <c r="AD153" s="576"/>
      <c r="AE153" s="576"/>
      <c r="AF153" s="575" t="s">
        <v>1060</v>
      </c>
      <c r="AG153" s="575" t="s">
        <v>1061</v>
      </c>
      <c r="AH153" s="575" t="s">
        <v>1062</v>
      </c>
    </row>
    <row r="154" spans="1:34" ht="18.75" hidden="1" customHeight="1">
      <c r="A154" s="574">
        <v>147</v>
      </c>
      <c r="B154" s="574" t="s">
        <v>754</v>
      </c>
      <c r="C154" s="574" t="s">
        <v>1057</v>
      </c>
      <c r="D154" s="574" t="s">
        <v>1058</v>
      </c>
      <c r="E154" s="574" t="s">
        <v>768</v>
      </c>
      <c r="F154" s="582" t="s">
        <v>449</v>
      </c>
      <c r="G154" s="582" t="s">
        <v>770</v>
      </c>
      <c r="H154" s="582" t="s">
        <v>732</v>
      </c>
      <c r="I154" s="581" t="s">
        <v>771</v>
      </c>
      <c r="J154" s="581" t="s">
        <v>783</v>
      </c>
      <c r="K154" s="580" t="s">
        <v>1059</v>
      </c>
      <c r="L154" s="574">
        <v>2016</v>
      </c>
      <c r="M154" s="579">
        <v>1116254876.27507</v>
      </c>
      <c r="N154" s="574" t="s">
        <v>763</v>
      </c>
      <c r="O154" s="574" t="s">
        <v>763</v>
      </c>
      <c r="P154" s="577">
        <v>714402971.23290229</v>
      </c>
      <c r="Q154" s="577">
        <v>550622819.52010953</v>
      </c>
      <c r="R154" s="577">
        <v>183084252.36191565</v>
      </c>
      <c r="S154" s="577">
        <v>1031060456.3078518</v>
      </c>
      <c r="T154" s="577">
        <v>1031060456.3078518</v>
      </c>
      <c r="U154" s="577">
        <v>1031060456.3078518</v>
      </c>
      <c r="V154" s="577">
        <v>3093181368.9235554</v>
      </c>
      <c r="W154" s="577">
        <v>2130845824.990073</v>
      </c>
      <c r="X154" s="577">
        <v>2986538274.5260029</v>
      </c>
      <c r="Y154" s="576" t="s">
        <v>764</v>
      </c>
      <c r="Z154" s="576" t="s">
        <v>764</v>
      </c>
      <c r="AA154" s="576">
        <v>1.5874459769664017E-2</v>
      </c>
      <c r="AB154" s="576">
        <v>1.0935675050937311E-2</v>
      </c>
      <c r="AC154" s="576"/>
      <c r="AD154" s="576"/>
      <c r="AE154" s="576"/>
      <c r="AF154" s="575" t="s">
        <v>1060</v>
      </c>
      <c r="AG154" s="575" t="s">
        <v>1061</v>
      </c>
      <c r="AH154" s="575" t="s">
        <v>1062</v>
      </c>
    </row>
    <row r="155" spans="1:34" ht="18.75" hidden="1" customHeight="1">
      <c r="A155" s="574">
        <v>148</v>
      </c>
      <c r="B155" s="574" t="s">
        <v>754</v>
      </c>
      <c r="C155" s="574" t="s">
        <v>1057</v>
      </c>
      <c r="D155" s="574" t="s">
        <v>1058</v>
      </c>
      <c r="E155" s="574" t="s">
        <v>768</v>
      </c>
      <c r="F155" s="582" t="s">
        <v>449</v>
      </c>
      <c r="G155" s="582" t="s">
        <v>770</v>
      </c>
      <c r="H155" s="582" t="s">
        <v>732</v>
      </c>
      <c r="I155" s="581" t="s">
        <v>771</v>
      </c>
      <c r="J155" s="581" t="s">
        <v>784</v>
      </c>
      <c r="K155" s="580" t="s">
        <v>1059</v>
      </c>
      <c r="L155" s="574">
        <v>2016</v>
      </c>
      <c r="M155" s="579">
        <v>731257355.60763001</v>
      </c>
      <c r="N155" s="574" t="s">
        <v>763</v>
      </c>
      <c r="O155" s="574" t="s">
        <v>763</v>
      </c>
      <c r="P155" s="577">
        <v>555559482.41726136</v>
      </c>
      <c r="Q155" s="577">
        <v>471792053.97521979</v>
      </c>
      <c r="R155" s="577">
        <v>135568225.40911594</v>
      </c>
      <c r="S155" s="577">
        <v>635527368.02568662</v>
      </c>
      <c r="T155" s="577">
        <v>635527368.02568662</v>
      </c>
      <c r="U155" s="577">
        <v>635527368.02568662</v>
      </c>
      <c r="V155" s="577">
        <v>1906582104.0770597</v>
      </c>
      <c r="W155" s="577">
        <v>1314225606.7037282</v>
      </c>
      <c r="X155" s="577">
        <v>2958404550.9717913</v>
      </c>
      <c r="Y155" s="576" t="s">
        <v>764</v>
      </c>
      <c r="Z155" s="576" t="s">
        <v>764</v>
      </c>
      <c r="AA155" s="576">
        <v>8.8344369559441652E-3</v>
      </c>
      <c r="AB155" s="576">
        <v>6.0859098961477242E-3</v>
      </c>
      <c r="AC155" s="576"/>
      <c r="AD155" s="576"/>
      <c r="AE155" s="576"/>
      <c r="AF155" s="575" t="s">
        <v>1060</v>
      </c>
      <c r="AG155" s="575" t="s">
        <v>1061</v>
      </c>
      <c r="AH155" s="575" t="s">
        <v>1062</v>
      </c>
    </row>
    <row r="156" spans="1:34" ht="18.75" hidden="1" customHeight="1">
      <c r="A156" s="574">
        <v>149</v>
      </c>
      <c r="B156" s="574" t="s">
        <v>754</v>
      </c>
      <c r="C156" s="574" t="s">
        <v>1057</v>
      </c>
      <c r="D156" s="574" t="s">
        <v>1058</v>
      </c>
      <c r="E156" s="574" t="s">
        <v>768</v>
      </c>
      <c r="F156" s="582" t="s">
        <v>1063</v>
      </c>
      <c r="G156" s="582" t="s">
        <v>770</v>
      </c>
      <c r="H156" s="582" t="s">
        <v>732</v>
      </c>
      <c r="I156" s="581" t="s">
        <v>771</v>
      </c>
      <c r="J156" s="581" t="s">
        <v>785</v>
      </c>
      <c r="K156" s="580" t="s">
        <v>1059</v>
      </c>
      <c r="L156" s="574">
        <v>2016</v>
      </c>
      <c r="M156" s="579">
        <v>5043399.1145049604</v>
      </c>
      <c r="N156" s="574" t="s">
        <v>763</v>
      </c>
      <c r="O156" s="574" t="s">
        <v>763</v>
      </c>
      <c r="P156" s="577">
        <v>6182563.9187383074</v>
      </c>
      <c r="Q156" s="577">
        <v>4996277.7143258769</v>
      </c>
      <c r="R156" s="577">
        <v>5614471.9602228571</v>
      </c>
      <c r="S156" s="577">
        <v>12146941.391164841</v>
      </c>
      <c r="T156" s="577">
        <v>12146941.391164841</v>
      </c>
      <c r="U156" s="577">
        <v>12146941.391164841</v>
      </c>
      <c r="V156" s="577">
        <v>36440824.173494525</v>
      </c>
      <c r="W156" s="577">
        <v>26263705.964129154</v>
      </c>
      <c r="X156" s="577">
        <v>12536115.539130589</v>
      </c>
      <c r="Y156" s="576" t="s">
        <v>764</v>
      </c>
      <c r="Z156" s="576" t="s">
        <v>764</v>
      </c>
      <c r="AA156" s="576">
        <v>0.47662715637764697</v>
      </c>
      <c r="AB156" s="576">
        <v>0.32834123354287525</v>
      </c>
      <c r="AC156" s="576"/>
      <c r="AD156" s="576"/>
      <c r="AE156" s="576"/>
      <c r="AF156" s="575" t="s">
        <v>1060</v>
      </c>
      <c r="AG156" s="575" t="s">
        <v>1061</v>
      </c>
      <c r="AH156" s="575" t="s">
        <v>1062</v>
      </c>
    </row>
    <row r="157" spans="1:34" ht="18.75" hidden="1" customHeight="1">
      <c r="A157" s="574">
        <v>150</v>
      </c>
      <c r="B157" s="574" t="s">
        <v>754</v>
      </c>
      <c r="C157" s="574" t="s">
        <v>1057</v>
      </c>
      <c r="D157" s="574" t="s">
        <v>1058</v>
      </c>
      <c r="E157" s="574" t="s">
        <v>768</v>
      </c>
      <c r="F157" s="582" t="s">
        <v>1063</v>
      </c>
      <c r="G157" s="582" t="s">
        <v>770</v>
      </c>
      <c r="H157" s="582" t="s">
        <v>732</v>
      </c>
      <c r="I157" s="581" t="s">
        <v>771</v>
      </c>
      <c r="J157" s="581" t="s">
        <v>786</v>
      </c>
      <c r="K157" s="580" t="s">
        <v>1059</v>
      </c>
      <c r="L157" s="574">
        <v>2016</v>
      </c>
      <c r="M157" s="579">
        <v>3035633.0210892698</v>
      </c>
      <c r="N157" s="574" t="s">
        <v>763</v>
      </c>
      <c r="O157" s="574" t="s">
        <v>763</v>
      </c>
      <c r="P157" s="577">
        <v>3074276.4533362603</v>
      </c>
      <c r="Q157" s="577">
        <v>2254121.2592335637</v>
      </c>
      <c r="R157" s="577">
        <v>3790809.3088417328</v>
      </c>
      <c r="S157" s="577">
        <v>6637439.1637243759</v>
      </c>
      <c r="T157" s="577">
        <v>6637439.1637243759</v>
      </c>
      <c r="U157" s="577">
        <v>6637439.1637243759</v>
      </c>
      <c r="V157" s="577">
        <v>19912317.491173126</v>
      </c>
      <c r="W157" s="577">
        <v>14078467.480589878</v>
      </c>
      <c r="X157" s="577">
        <v>12209712.680286963</v>
      </c>
      <c r="Y157" s="576" t="s">
        <v>764</v>
      </c>
      <c r="Z157" s="576" t="s">
        <v>764</v>
      </c>
      <c r="AA157" s="576">
        <v>0.30024772780444398</v>
      </c>
      <c r="AB157" s="576">
        <v>0.20683611497294865</v>
      </c>
      <c r="AC157" s="576"/>
      <c r="AD157" s="576"/>
      <c r="AE157" s="576"/>
      <c r="AF157" s="575" t="s">
        <v>1060</v>
      </c>
      <c r="AG157" s="575" t="s">
        <v>1061</v>
      </c>
      <c r="AH157" s="575" t="s">
        <v>1062</v>
      </c>
    </row>
    <row r="158" spans="1:34" ht="18.75" hidden="1" customHeight="1">
      <c r="A158" s="574">
        <v>151</v>
      </c>
      <c r="B158" s="574" t="s">
        <v>754</v>
      </c>
      <c r="C158" s="574" t="s">
        <v>1057</v>
      </c>
      <c r="D158" s="574" t="s">
        <v>1058</v>
      </c>
      <c r="E158" s="574" t="s">
        <v>1064</v>
      </c>
      <c r="F158" s="582" t="s">
        <v>896</v>
      </c>
      <c r="G158" s="582" t="s">
        <v>1065</v>
      </c>
      <c r="H158" s="582" t="s">
        <v>732</v>
      </c>
      <c r="I158" s="581" t="s">
        <v>1066</v>
      </c>
      <c r="J158" s="581" t="s">
        <v>1067</v>
      </c>
      <c r="K158" s="580" t="s">
        <v>1059</v>
      </c>
      <c r="L158" s="574">
        <v>2016</v>
      </c>
      <c r="M158" s="585">
        <v>1.5334391610619742E-2</v>
      </c>
      <c r="N158" s="578">
        <v>20942.4105399621</v>
      </c>
      <c r="O158" s="578">
        <v>1365715.1240000001</v>
      </c>
      <c r="P158" s="584">
        <v>1.2124181897873013E-2</v>
      </c>
      <c r="Q158" s="584">
        <v>1.3093636258644636E-2</v>
      </c>
      <c r="R158" s="584">
        <v>4.4015053740937993E-3</v>
      </c>
      <c r="S158" s="577">
        <v>1.4509873965698979E-2</v>
      </c>
      <c r="T158" s="577">
        <v>1.4509873965698979E-2</v>
      </c>
      <c r="U158" s="577">
        <v>1.4509873965698979E-2</v>
      </c>
      <c r="V158" s="577">
        <v>4.3529621897096936E-2</v>
      </c>
      <c r="W158" s="577">
        <v>2.9986897637077358E-2</v>
      </c>
      <c r="X158" s="584">
        <v>4.1220283694966046E-2</v>
      </c>
      <c r="Y158" s="576">
        <v>45438.025563202362</v>
      </c>
      <c r="Z158" s="576">
        <v>1102322</v>
      </c>
      <c r="AA158" s="576">
        <v>0.41614843771439058</v>
      </c>
      <c r="AB158" s="576">
        <v>0.28667835969426003</v>
      </c>
      <c r="AC158" s="576"/>
      <c r="AD158" s="576"/>
      <c r="AE158" s="576"/>
      <c r="AF158" s="575" t="s">
        <v>1068</v>
      </c>
      <c r="AG158" s="575" t="s">
        <v>1061</v>
      </c>
      <c r="AH158" s="575"/>
    </row>
    <row r="159" spans="1:34" ht="18.75" hidden="1" customHeight="1">
      <c r="A159" s="574">
        <v>152</v>
      </c>
      <c r="B159" s="574" t="s">
        <v>754</v>
      </c>
      <c r="C159" s="574" t="s">
        <v>1057</v>
      </c>
      <c r="D159" s="574" t="s">
        <v>1058</v>
      </c>
      <c r="E159" s="574" t="s">
        <v>1064</v>
      </c>
      <c r="F159" s="582" t="s">
        <v>896</v>
      </c>
      <c r="G159" s="582" t="s">
        <v>1065</v>
      </c>
      <c r="H159" s="582" t="s">
        <v>732</v>
      </c>
      <c r="I159" s="581" t="s">
        <v>1066</v>
      </c>
      <c r="J159" s="581" t="s">
        <v>1069</v>
      </c>
      <c r="K159" s="580" t="s">
        <v>1059</v>
      </c>
      <c r="L159" s="574">
        <v>2016</v>
      </c>
      <c r="M159" s="585">
        <v>1.0198914552505607E-2</v>
      </c>
      <c r="N159" s="578">
        <v>13928.8118527406</v>
      </c>
      <c r="O159" s="578">
        <v>1365715.1240000001</v>
      </c>
      <c r="P159" s="584">
        <v>9.6783156948909172E-3</v>
      </c>
      <c r="Q159" s="584">
        <v>1.116210233776074E-2</v>
      </c>
      <c r="R159" s="584">
        <v>3.2431811031290812E-3</v>
      </c>
      <c r="S159" s="577">
        <v>9.2073666006794209E-3</v>
      </c>
      <c r="T159" s="577">
        <v>9.2073666006794209E-3</v>
      </c>
      <c r="U159" s="577">
        <v>9.2073666006794209E-3</v>
      </c>
      <c r="V159" s="577">
        <v>2.7622099802038263E-2</v>
      </c>
      <c r="W159" s="577">
        <v>1.9028446450624858E-2</v>
      </c>
      <c r="X159" s="584">
        <v>4.057185916331784E-2</v>
      </c>
      <c r="Y159" s="576">
        <v>44723.25293662685</v>
      </c>
      <c r="Z159" s="576">
        <v>1102322</v>
      </c>
      <c r="AA159" s="576">
        <v>0.25634840812022447</v>
      </c>
      <c r="AB159" s="576">
        <v>0.17659453812626769</v>
      </c>
      <c r="AC159" s="576"/>
      <c r="AD159" s="576"/>
      <c r="AE159" s="576"/>
      <c r="AF159" s="575" t="s">
        <v>1068</v>
      </c>
      <c r="AG159" s="575" t="s">
        <v>1061</v>
      </c>
      <c r="AH159" s="575"/>
    </row>
    <row r="160" spans="1:34" ht="18.75" hidden="1" customHeight="1">
      <c r="A160" s="574">
        <v>153</v>
      </c>
      <c r="B160" s="574" t="s">
        <v>754</v>
      </c>
      <c r="C160" s="574" t="s">
        <v>1057</v>
      </c>
      <c r="D160" s="574" t="s">
        <v>1058</v>
      </c>
      <c r="E160" s="574" t="s">
        <v>1064</v>
      </c>
      <c r="F160" s="582" t="s">
        <v>896</v>
      </c>
      <c r="G160" s="582" t="s">
        <v>1065</v>
      </c>
      <c r="H160" s="582" t="s">
        <v>732</v>
      </c>
      <c r="I160" s="581" t="s">
        <v>1066</v>
      </c>
      <c r="J160" s="581" t="s">
        <v>1070</v>
      </c>
      <c r="K160" s="580" t="s">
        <v>1059</v>
      </c>
      <c r="L160" s="574">
        <v>2016</v>
      </c>
      <c r="M160" s="585">
        <v>1.3939495285402873E-2</v>
      </c>
      <c r="N160" s="578">
        <v>104208248.482759</v>
      </c>
      <c r="O160" s="578">
        <v>7475754778</v>
      </c>
      <c r="P160" s="584">
        <v>1.3110647112169228E-2</v>
      </c>
      <c r="Q160" s="584">
        <v>1.0701845320799602E-2</v>
      </c>
      <c r="R160" s="584">
        <v>4.4642806229253928E-3</v>
      </c>
      <c r="S160" s="577">
        <v>1.2685712635121599E-2</v>
      </c>
      <c r="T160" s="577">
        <v>1.2685712635121599E-2</v>
      </c>
      <c r="U160" s="577">
        <v>1.2685712635121599E-2</v>
      </c>
      <c r="V160" s="577">
        <v>3.8057137905364802E-2</v>
      </c>
      <c r="W160" s="577">
        <v>2.6216986249642117E-2</v>
      </c>
      <c r="X160" s="584">
        <v>3.6402213219502724E-2</v>
      </c>
      <c r="Y160" s="576">
        <v>218445474.01682308</v>
      </c>
      <c r="Z160" s="576">
        <v>6000884416</v>
      </c>
      <c r="AA160" s="576">
        <v>0.18067221658943747</v>
      </c>
      <c r="AB160" s="576">
        <v>0.12446235525635597</v>
      </c>
      <c r="AC160" s="576"/>
      <c r="AD160" s="576"/>
      <c r="AE160" s="576"/>
      <c r="AF160" s="575" t="s">
        <v>1068</v>
      </c>
      <c r="AG160" s="575" t="s">
        <v>1061</v>
      </c>
      <c r="AH160" s="575"/>
    </row>
    <row r="161" spans="1:34" ht="18.75" hidden="1" customHeight="1">
      <c r="A161" s="574">
        <v>154</v>
      </c>
      <c r="B161" s="574" t="s">
        <v>754</v>
      </c>
      <c r="C161" s="574" t="s">
        <v>1057</v>
      </c>
      <c r="D161" s="574" t="s">
        <v>1058</v>
      </c>
      <c r="E161" s="574" t="s">
        <v>1064</v>
      </c>
      <c r="F161" s="582" t="s">
        <v>896</v>
      </c>
      <c r="G161" s="582" t="s">
        <v>1065</v>
      </c>
      <c r="H161" s="582" t="s">
        <v>732</v>
      </c>
      <c r="I161" s="581" t="s">
        <v>1066</v>
      </c>
      <c r="J161" s="581" t="s">
        <v>1071</v>
      </c>
      <c r="K161" s="580" t="s">
        <v>1059</v>
      </c>
      <c r="L161" s="574">
        <v>2016</v>
      </c>
      <c r="M161" s="585">
        <v>9.1577807962351411E-3</v>
      </c>
      <c r="N161" s="578">
        <v>68461323.543331504</v>
      </c>
      <c r="O161" s="578">
        <v>7475754778</v>
      </c>
      <c r="P161" s="584">
        <v>1.0067676344339612E-2</v>
      </c>
      <c r="Q161" s="584">
        <v>9.0081737087372889E-3</v>
      </c>
      <c r="R161" s="584">
        <v>3.4291886768264431E-3</v>
      </c>
      <c r="S161" s="577">
        <v>7.8411774966861674E-3</v>
      </c>
      <c r="T161" s="577">
        <v>7.8411774966861674E-3</v>
      </c>
      <c r="U161" s="577">
        <v>7.8411774966861674E-3</v>
      </c>
      <c r="V161" s="577">
        <v>2.35235324900585E-2</v>
      </c>
      <c r="W161" s="577">
        <v>1.6205005467527202E-2</v>
      </c>
      <c r="X161" s="584">
        <v>3.5742336837445376E-2</v>
      </c>
      <c r="Y161" s="576">
        <v>214485632.11924869</v>
      </c>
      <c r="Z161" s="576">
        <v>6000884416</v>
      </c>
      <c r="AA161" s="576">
        <v>0.10063735950330291</v>
      </c>
      <c r="AB161" s="576">
        <v>6.9327553660477825E-2</v>
      </c>
      <c r="AC161" s="576"/>
      <c r="AD161" s="576"/>
      <c r="AE161" s="576"/>
      <c r="AF161" s="575" t="s">
        <v>1068</v>
      </c>
      <c r="AG161" s="575" t="s">
        <v>1061</v>
      </c>
      <c r="AH161" s="575"/>
    </row>
    <row r="162" spans="1:34" ht="18.75" hidden="1" customHeight="1">
      <c r="A162" s="574">
        <v>155</v>
      </c>
      <c r="B162" s="574" t="s">
        <v>754</v>
      </c>
      <c r="C162" s="574" t="s">
        <v>1057</v>
      </c>
      <c r="D162" s="574" t="s">
        <v>1058</v>
      </c>
      <c r="E162" s="574" t="s">
        <v>1064</v>
      </c>
      <c r="F162" s="582" t="s">
        <v>896</v>
      </c>
      <c r="G162" s="582" t="s">
        <v>1065</v>
      </c>
      <c r="H162" s="582" t="s">
        <v>732</v>
      </c>
      <c r="I162" s="581" t="s">
        <v>1066</v>
      </c>
      <c r="J162" s="581" t="s">
        <v>1072</v>
      </c>
      <c r="K162" s="580" t="s">
        <v>1059</v>
      </c>
      <c r="L162" s="574">
        <v>2016</v>
      </c>
      <c r="M162" s="585">
        <v>3.3800781417530033E-3</v>
      </c>
      <c r="N162" s="578">
        <v>651631.97110123001</v>
      </c>
      <c r="O162" s="578">
        <v>192786067</v>
      </c>
      <c r="P162" s="584">
        <v>2.1891780141682338E-3</v>
      </c>
      <c r="Q162" s="584">
        <v>9.6261642648832763E-4</v>
      </c>
      <c r="R162" s="584">
        <v>3.4058499977849773E-3</v>
      </c>
      <c r="S162" s="577">
        <v>5.2914865898880054E-3</v>
      </c>
      <c r="T162" s="577">
        <v>5.2914865898880054E-3</v>
      </c>
      <c r="U162" s="577">
        <v>5.2914865898880054E-3</v>
      </c>
      <c r="V162" s="577">
        <v>1.5874459769664017E-2</v>
      </c>
      <c r="W162" s="577">
        <v>1.0935675050937311E-2</v>
      </c>
      <c r="X162" s="584">
        <v>4.6692231732876214E-3</v>
      </c>
      <c r="Y162" s="576">
        <v>864068.43125482777</v>
      </c>
      <c r="Z162" s="576">
        <v>185056143</v>
      </c>
      <c r="AA162" s="576">
        <v>114364.37033002058</v>
      </c>
      <c r="AB162" s="576">
        <v>78783.883639564723</v>
      </c>
      <c r="AC162" s="576"/>
      <c r="AD162" s="576"/>
      <c r="AE162" s="576"/>
      <c r="AF162" s="575" t="s">
        <v>1068</v>
      </c>
      <c r="AG162" s="575" t="s">
        <v>1061</v>
      </c>
      <c r="AH162" s="575"/>
    </row>
    <row r="163" spans="1:34" ht="18.75" hidden="1" customHeight="1">
      <c r="A163" s="574">
        <v>156</v>
      </c>
      <c r="B163" s="574" t="s">
        <v>754</v>
      </c>
      <c r="C163" s="574" t="s">
        <v>1057</v>
      </c>
      <c r="D163" s="574" t="s">
        <v>1058</v>
      </c>
      <c r="E163" s="574" t="s">
        <v>1064</v>
      </c>
      <c r="F163" s="582" t="s">
        <v>896</v>
      </c>
      <c r="G163" s="582" t="s">
        <v>1065</v>
      </c>
      <c r="H163" s="582" t="s">
        <v>732</v>
      </c>
      <c r="I163" s="581" t="s">
        <v>1066</v>
      </c>
      <c r="J163" s="581" t="s">
        <v>1073</v>
      </c>
      <c r="K163" s="580" t="s">
        <v>1059</v>
      </c>
      <c r="L163" s="574">
        <v>2016</v>
      </c>
      <c r="M163" s="585">
        <v>2.0681849096650744E-3</v>
      </c>
      <c r="N163" s="578">
        <v>398717.23456308001</v>
      </c>
      <c r="O163" s="578">
        <v>192786067</v>
      </c>
      <c r="P163" s="584">
        <v>1.006046902272266E-3</v>
      </c>
      <c r="Q163" s="584">
        <v>1.8550097682314994E-4</v>
      </c>
      <c r="R163" s="584">
        <v>2.6230655371338456E-3</v>
      </c>
      <c r="S163" s="577">
        <v>2.9448123186480548E-3</v>
      </c>
      <c r="T163" s="577">
        <v>2.9448123186480548E-3</v>
      </c>
      <c r="U163" s="577">
        <v>2.9448123186480548E-3</v>
      </c>
      <c r="V163" s="577">
        <v>8.8344369559441652E-3</v>
      </c>
      <c r="W163" s="577">
        <v>6.0859098961477242E-3</v>
      </c>
      <c r="X163" s="584">
        <v>4.5269868463434755E-3</v>
      </c>
      <c r="Y163" s="576">
        <v>837746.72519605723</v>
      </c>
      <c r="Z163" s="576">
        <v>186158465</v>
      </c>
      <c r="AA163" s="576">
        <v>4.582766821615409E-2</v>
      </c>
      <c r="AB163" s="576">
        <v>3.1569986961807399E-2</v>
      </c>
      <c r="AC163" s="576"/>
      <c r="AD163" s="576"/>
      <c r="AE163" s="576"/>
      <c r="AF163" s="575" t="s">
        <v>1068</v>
      </c>
      <c r="AG163" s="575" t="s">
        <v>1061</v>
      </c>
      <c r="AH163" s="575"/>
    </row>
    <row r="164" spans="1:34" ht="18.75" hidden="1" customHeight="1">
      <c r="A164" s="574">
        <v>157</v>
      </c>
      <c r="B164" s="574" t="s">
        <v>754</v>
      </c>
      <c r="C164" s="574" t="s">
        <v>1057</v>
      </c>
      <c r="D164" s="574" t="s">
        <v>1058</v>
      </c>
      <c r="E164" s="574" t="s">
        <v>1064</v>
      </c>
      <c r="F164" s="582" t="s">
        <v>896</v>
      </c>
      <c r="G164" s="582" t="s">
        <v>1065</v>
      </c>
      <c r="H164" s="582" t="s">
        <v>732</v>
      </c>
      <c r="I164" s="581" t="s">
        <v>1066</v>
      </c>
      <c r="J164" s="581" t="s">
        <v>1074</v>
      </c>
      <c r="K164" s="580" t="s">
        <v>1059</v>
      </c>
      <c r="L164" s="574">
        <v>2016</v>
      </c>
      <c r="M164" s="585">
        <v>0.16426719081422428</v>
      </c>
      <c r="N164" s="578">
        <v>224342.18687198</v>
      </c>
      <c r="O164" s="578">
        <v>1365715.1240000001</v>
      </c>
      <c r="P164" s="584">
        <v>9.6555461757051056E-2</v>
      </c>
      <c r="Q164" s="584">
        <v>9.4926927599418967E-2</v>
      </c>
      <c r="R164" s="584">
        <v>2.7421539914833301E-2</v>
      </c>
      <c r="S164" s="577">
        <v>0.158875718792549</v>
      </c>
      <c r="T164" s="577">
        <v>0.158875718792549</v>
      </c>
      <c r="U164" s="577">
        <v>0.158875718792549</v>
      </c>
      <c r="V164" s="577">
        <v>0.47662715637764697</v>
      </c>
      <c r="W164" s="577">
        <v>0.32834123354287525</v>
      </c>
      <c r="X164" s="584">
        <v>0.55879533747431964</v>
      </c>
      <c r="Y164" s="576">
        <v>615972.39399536699</v>
      </c>
      <c r="Z164" s="576">
        <v>0</v>
      </c>
      <c r="AA164" s="576">
        <v>0.23153944964598777</v>
      </c>
      <c r="AB164" s="576">
        <v>0.15950402215514103</v>
      </c>
      <c r="AC164" s="576"/>
      <c r="AD164" s="576"/>
      <c r="AE164" s="576"/>
      <c r="AF164" s="575" t="s">
        <v>1068</v>
      </c>
      <c r="AG164" s="575" t="s">
        <v>1061</v>
      </c>
      <c r="AH164" s="575"/>
    </row>
    <row r="165" spans="1:34" ht="18.75" hidden="1" customHeight="1">
      <c r="A165" s="574">
        <v>158</v>
      </c>
      <c r="B165" s="574" t="s">
        <v>754</v>
      </c>
      <c r="C165" s="574" t="s">
        <v>1057</v>
      </c>
      <c r="D165" s="574" t="s">
        <v>1058</v>
      </c>
      <c r="E165" s="574" t="s">
        <v>1064</v>
      </c>
      <c r="F165" s="582" t="s">
        <v>896</v>
      </c>
      <c r="G165" s="582" t="s">
        <v>1065</v>
      </c>
      <c r="H165" s="582" t="s">
        <v>732</v>
      </c>
      <c r="I165" s="581" t="s">
        <v>1066</v>
      </c>
      <c r="J165" s="581" t="s">
        <v>1075</v>
      </c>
      <c r="K165" s="580" t="s">
        <v>1059</v>
      </c>
      <c r="L165" s="574">
        <v>2016</v>
      </c>
      <c r="M165" s="585">
        <v>0.10860546951170323</v>
      </c>
      <c r="N165" s="578">
        <v>148324.13226125401</v>
      </c>
      <c r="O165" s="578">
        <v>1365715.1240000001</v>
      </c>
      <c r="P165" s="584">
        <v>7.7774853963965829E-2</v>
      </c>
      <c r="Q165" s="584">
        <v>8.3007057564044334E-2</v>
      </c>
      <c r="R165" s="584">
        <v>2.0097187834355833E-2</v>
      </c>
      <c r="S165" s="577">
        <v>0.10008257593481465</v>
      </c>
      <c r="T165" s="577">
        <v>0.10008257593481465</v>
      </c>
      <c r="U165" s="577">
        <v>0.10008257593481465</v>
      </c>
      <c r="V165" s="577">
        <v>0.30024772780444398</v>
      </c>
      <c r="W165" s="577">
        <v>0.20683611497294865</v>
      </c>
      <c r="X165" s="584">
        <v>0.55368673332122387</v>
      </c>
      <c r="Y165" s="576">
        <v>610341.06724811811</v>
      </c>
      <c r="Z165" s="576">
        <v>1102322</v>
      </c>
      <c r="AA165" s="576" t="e">
        <v>#N/A</v>
      </c>
      <c r="AB165" s="576" t="e">
        <v>#N/A</v>
      </c>
      <c r="AC165" s="576"/>
      <c r="AD165" s="576"/>
      <c r="AE165" s="576"/>
      <c r="AF165" s="575" t="s">
        <v>1068</v>
      </c>
      <c r="AG165" s="575" t="s">
        <v>1061</v>
      </c>
      <c r="AH165" s="575"/>
    </row>
    <row r="166" spans="1:34" ht="18.75" hidden="1" customHeight="1">
      <c r="A166" s="574">
        <v>159</v>
      </c>
      <c r="B166" s="574" t="s">
        <v>754</v>
      </c>
      <c r="C166" s="574" t="s">
        <v>1057</v>
      </c>
      <c r="D166" s="574" t="s">
        <v>1058</v>
      </c>
      <c r="E166" s="574" t="s">
        <v>1064</v>
      </c>
      <c r="F166" s="582" t="s">
        <v>896</v>
      </c>
      <c r="G166" s="582" t="s">
        <v>1065</v>
      </c>
      <c r="H166" s="582" t="s">
        <v>732</v>
      </c>
      <c r="I166" s="581" t="s">
        <v>1066</v>
      </c>
      <c r="J166" s="581" t="s">
        <v>1076</v>
      </c>
      <c r="K166" s="580" t="s">
        <v>1059</v>
      </c>
      <c r="L166" s="574">
        <v>2016</v>
      </c>
      <c r="M166" s="585">
        <v>0.14931667897401302</v>
      </c>
      <c r="N166" s="578">
        <v>1116254876.27507</v>
      </c>
      <c r="O166" s="578">
        <v>7475754778</v>
      </c>
      <c r="P166" s="584">
        <v>0.10568186887181981</v>
      </c>
      <c r="Q166" s="584">
        <v>8.2059551107738798E-2</v>
      </c>
      <c r="R166" s="584">
        <v>2.8429588824744671E-2</v>
      </c>
      <c r="S166" s="577">
        <v>0.13871614590479686</v>
      </c>
      <c r="T166" s="577">
        <v>0.13871614590479686</v>
      </c>
      <c r="U166" s="577">
        <v>0.13871614590479686</v>
      </c>
      <c r="V166" s="577">
        <v>0.41614843771439058</v>
      </c>
      <c r="W166" s="577">
        <v>0.28667835969426003</v>
      </c>
      <c r="X166" s="584">
        <v>0.49768301928347003</v>
      </c>
      <c r="Y166" s="576">
        <v>2986538274.5260029</v>
      </c>
      <c r="Z166" s="576">
        <v>6000884416</v>
      </c>
      <c r="AA166" s="576">
        <v>0.28109068482568278</v>
      </c>
      <c r="AB166" s="576">
        <v>0.19363911803621411</v>
      </c>
      <c r="AC166" s="576"/>
      <c r="AD166" s="576"/>
      <c r="AE166" s="576"/>
      <c r="AF166" s="575" t="s">
        <v>1068</v>
      </c>
      <c r="AG166" s="575" t="s">
        <v>1061</v>
      </c>
      <c r="AH166" s="575"/>
    </row>
    <row r="167" spans="1:34" ht="18.75" hidden="1" customHeight="1">
      <c r="A167" s="574">
        <v>160</v>
      </c>
      <c r="B167" s="574" t="s">
        <v>754</v>
      </c>
      <c r="C167" s="574" t="s">
        <v>1057</v>
      </c>
      <c r="D167" s="574" t="s">
        <v>1058</v>
      </c>
      <c r="E167" s="574" t="s">
        <v>1064</v>
      </c>
      <c r="F167" s="582" t="s">
        <v>896</v>
      </c>
      <c r="G167" s="582" t="s">
        <v>1065</v>
      </c>
      <c r="H167" s="582" t="s">
        <v>732</v>
      </c>
      <c r="I167" s="581" t="s">
        <v>1066</v>
      </c>
      <c r="J167" s="581" t="s">
        <v>1077</v>
      </c>
      <c r="K167" s="580" t="s">
        <v>1059</v>
      </c>
      <c r="L167" s="574">
        <v>2016</v>
      </c>
      <c r="M167" s="585">
        <v>9.7817194025626455E-2</v>
      </c>
      <c r="N167" s="578">
        <v>731257355.60763001</v>
      </c>
      <c r="O167" s="578">
        <v>7475754778</v>
      </c>
      <c r="P167" s="584">
        <v>8.2184098800698061E-2</v>
      </c>
      <c r="Q167" s="584">
        <v>7.0311368858897577E-2</v>
      </c>
      <c r="R167" s="584">
        <v>2.1051231093664458E-2</v>
      </c>
      <c r="S167" s="577">
        <v>8.5449469373408152E-2</v>
      </c>
      <c r="T167" s="577">
        <v>8.5449469373408152E-2</v>
      </c>
      <c r="U167" s="577">
        <v>8.5449469373408152E-2</v>
      </c>
      <c r="V167" s="577">
        <v>0.25634840812022447</v>
      </c>
      <c r="W167" s="577">
        <v>0.17659453812626769</v>
      </c>
      <c r="X167" s="584">
        <v>0.49299475642021617</v>
      </c>
      <c r="Y167" s="576">
        <v>2958404550.9717913</v>
      </c>
      <c r="Z167" s="576">
        <v>6000884416</v>
      </c>
      <c r="AA167" s="576">
        <v>0.28109068482568289</v>
      </c>
      <c r="AB167" s="576">
        <v>0.19363911803621414</v>
      </c>
      <c r="AC167" s="576"/>
      <c r="AD167" s="576"/>
      <c r="AE167" s="576"/>
      <c r="AF167" s="575" t="s">
        <v>1068</v>
      </c>
      <c r="AG167" s="575" t="s">
        <v>1061</v>
      </c>
      <c r="AH167" s="575"/>
    </row>
    <row r="168" spans="1:34" ht="18.75" hidden="1" customHeight="1">
      <c r="A168" s="574">
        <v>161</v>
      </c>
      <c r="B168" s="574" t="s">
        <v>754</v>
      </c>
      <c r="C168" s="574" t="s">
        <v>1057</v>
      </c>
      <c r="D168" s="574" t="s">
        <v>1058</v>
      </c>
      <c r="E168" s="574" t="s">
        <v>1064</v>
      </c>
      <c r="F168" s="582" t="s">
        <v>896</v>
      </c>
      <c r="G168" s="582" t="s">
        <v>1065</v>
      </c>
      <c r="H168" s="582" t="s">
        <v>732</v>
      </c>
      <c r="I168" s="581" t="s">
        <v>1066</v>
      </c>
      <c r="J168" s="581" t="s">
        <v>1078</v>
      </c>
      <c r="K168" s="580" t="s">
        <v>1059</v>
      </c>
      <c r="L168" s="574">
        <v>2016</v>
      </c>
      <c r="M168" s="585">
        <v>2.6160599637654106E-2</v>
      </c>
      <c r="N168" s="578">
        <v>5043399.1145049604</v>
      </c>
      <c r="O168" s="578">
        <v>192786067</v>
      </c>
      <c r="P168" s="584">
        <v>3.143379705939453E-2</v>
      </c>
      <c r="Q168" s="584">
        <v>2.4363349476532244E-2</v>
      </c>
      <c r="R168" s="584">
        <v>3.1038894370888345E-2</v>
      </c>
      <c r="S168" s="577">
        <v>6.0224072196479156E-2</v>
      </c>
      <c r="T168" s="577">
        <v>6.0224072196479156E-2</v>
      </c>
      <c r="U168" s="577">
        <v>6.0224072196479156E-2</v>
      </c>
      <c r="V168" s="577">
        <v>0.18067221658943747</v>
      </c>
      <c r="W168" s="577">
        <v>0.12446235525635597</v>
      </c>
      <c r="X168" s="584">
        <v>6.7742228579413269E-2</v>
      </c>
      <c r="Y168" s="576">
        <v>12536115.539130589</v>
      </c>
      <c r="Z168" s="576">
        <v>185056143</v>
      </c>
      <c r="AA168" s="576">
        <v>0.28109068482568283</v>
      </c>
      <c r="AB168" s="576">
        <v>0.19363911803621409</v>
      </c>
      <c r="AC168" s="576"/>
      <c r="AD168" s="576"/>
      <c r="AE168" s="576"/>
      <c r="AF168" s="575" t="s">
        <v>1068</v>
      </c>
      <c r="AG168" s="575" t="s">
        <v>1061</v>
      </c>
      <c r="AH168" s="575"/>
    </row>
    <row r="169" spans="1:34" ht="18.75" hidden="1" customHeight="1">
      <c r="A169" s="574">
        <v>162</v>
      </c>
      <c r="B169" s="574" t="s">
        <v>754</v>
      </c>
      <c r="C169" s="574" t="s">
        <v>1057</v>
      </c>
      <c r="D169" s="574" t="s">
        <v>1058</v>
      </c>
      <c r="E169" s="574" t="s">
        <v>1064</v>
      </c>
      <c r="F169" s="582" t="s">
        <v>896</v>
      </c>
      <c r="G169" s="582" t="s">
        <v>1065</v>
      </c>
      <c r="H169" s="582" t="s">
        <v>732</v>
      </c>
      <c r="I169" s="581" t="s">
        <v>1066</v>
      </c>
      <c r="J169" s="581" t="s">
        <v>1079</v>
      </c>
      <c r="K169" s="580" t="s">
        <v>1059</v>
      </c>
      <c r="L169" s="574">
        <v>2016</v>
      </c>
      <c r="M169" s="585">
        <v>1.5746122467912942E-2</v>
      </c>
      <c r="N169" s="578">
        <v>3035633.0210892698</v>
      </c>
      <c r="O169" s="578">
        <v>192786067</v>
      </c>
      <c r="P169" s="584">
        <v>1.5630438020342859E-2</v>
      </c>
      <c r="Q169" s="584">
        <v>1.099177170310639E-2</v>
      </c>
      <c r="R169" s="584">
        <v>2.0957007275292972E-2</v>
      </c>
      <c r="S169" s="577">
        <v>3.3545786501100967E-2</v>
      </c>
      <c r="T169" s="577">
        <v>3.3545786501100967E-2</v>
      </c>
      <c r="U169" s="577">
        <v>3.3545786501100967E-2</v>
      </c>
      <c r="V169" s="577">
        <v>0.10063735950330291</v>
      </c>
      <c r="W169" s="577">
        <v>6.9327553660477825E-2</v>
      </c>
      <c r="X169" s="584">
        <v>6.5978424073644307E-2</v>
      </c>
      <c r="Y169" s="576">
        <v>12209712.680286963</v>
      </c>
      <c r="Z169" s="576">
        <v>185056143</v>
      </c>
      <c r="AA169" s="576">
        <v>1.0684549422403267</v>
      </c>
      <c r="AB169" s="576">
        <v>0.73604243699913363</v>
      </c>
      <c r="AC169" s="576"/>
      <c r="AD169" s="576"/>
      <c r="AE169" s="576"/>
      <c r="AF169" s="575" t="s">
        <v>1068</v>
      </c>
      <c r="AG169" s="575" t="s">
        <v>1061</v>
      </c>
      <c r="AH169" s="575"/>
    </row>
    <row r="170" spans="1:34" ht="18.75" hidden="1" customHeight="1">
      <c r="A170" s="574">
        <v>163</v>
      </c>
      <c r="B170" s="574" t="s">
        <v>754</v>
      </c>
      <c r="C170" s="574" t="s">
        <v>1057</v>
      </c>
      <c r="D170" s="574" t="s">
        <v>1080</v>
      </c>
      <c r="E170" s="574" t="s">
        <v>757</v>
      </c>
      <c r="F170" s="582" t="s">
        <v>758</v>
      </c>
      <c r="G170" s="582" t="s">
        <v>856</v>
      </c>
      <c r="H170" s="582" t="s">
        <v>732</v>
      </c>
      <c r="I170" s="581" t="s">
        <v>760</v>
      </c>
      <c r="J170" s="581" t="s">
        <v>761</v>
      </c>
      <c r="K170" s="580" t="s">
        <v>1059</v>
      </c>
      <c r="L170" s="574">
        <v>2016</v>
      </c>
      <c r="M170" s="579">
        <v>50515.357088319695</v>
      </c>
      <c r="N170" s="576" t="s">
        <v>764</v>
      </c>
      <c r="O170" s="576" t="s">
        <v>764</v>
      </c>
      <c r="P170" s="577">
        <v>49164.946911843042</v>
      </c>
      <c r="Q170" s="577">
        <v>42936.375725888036</v>
      </c>
      <c r="R170" s="577">
        <v>18127.88297446497</v>
      </c>
      <c r="S170" s="577">
        <v>38121.456776673527</v>
      </c>
      <c r="T170" s="577">
        <v>38121.456776673527</v>
      </c>
      <c r="U170" s="577">
        <v>38121.456776673527</v>
      </c>
      <c r="V170" s="577">
        <v>114364.37033002058</v>
      </c>
      <c r="W170" s="577">
        <v>78783.883639564723</v>
      </c>
      <c r="X170" s="577">
        <v>156081.39955184792</v>
      </c>
      <c r="Y170" s="576" t="s">
        <v>764</v>
      </c>
      <c r="Z170" s="576" t="s">
        <v>764</v>
      </c>
      <c r="AA170" s="576">
        <v>0.12431080128639002</v>
      </c>
      <c r="AB170" s="576">
        <v>8.5635829370864516E-2</v>
      </c>
      <c r="AC170" s="576"/>
      <c r="AD170" s="576"/>
      <c r="AE170" s="576"/>
      <c r="AF170" s="575" t="s">
        <v>1081</v>
      </c>
      <c r="AG170" s="575" t="s">
        <v>1082</v>
      </c>
      <c r="AH170" s="575"/>
    </row>
    <row r="171" spans="1:34" ht="18.75" hidden="1" customHeight="1">
      <c r="A171" s="574">
        <v>164</v>
      </c>
      <c r="B171" s="574" t="s">
        <v>754</v>
      </c>
      <c r="C171" s="574" t="s">
        <v>1057</v>
      </c>
      <c r="D171" s="574" t="s">
        <v>1083</v>
      </c>
      <c r="E171" s="574" t="s">
        <v>1084</v>
      </c>
      <c r="F171" s="582" t="s">
        <v>896</v>
      </c>
      <c r="G171" s="582" t="s">
        <v>1085</v>
      </c>
      <c r="H171" s="582" t="s">
        <v>732</v>
      </c>
      <c r="I171" s="581" t="s">
        <v>1086</v>
      </c>
      <c r="J171" s="606" t="s">
        <v>1087</v>
      </c>
      <c r="K171" s="580" t="s">
        <v>1059</v>
      </c>
      <c r="L171" s="574">
        <v>2016</v>
      </c>
      <c r="M171" s="585">
        <v>0</v>
      </c>
      <c r="N171" s="578" t="s">
        <v>763</v>
      </c>
      <c r="O171" s="578" t="s">
        <v>763</v>
      </c>
      <c r="P171" s="584">
        <v>0</v>
      </c>
      <c r="Q171" s="584">
        <v>0</v>
      </c>
      <c r="R171" s="584">
        <v>0</v>
      </c>
      <c r="S171" s="577">
        <v>1.5275889405384697E-2</v>
      </c>
      <c r="T171" s="577">
        <v>1.5275889405384697E-2</v>
      </c>
      <c r="U171" s="577">
        <v>1.5275889405384697E-2</v>
      </c>
      <c r="V171" s="577">
        <v>4.582766821615409E-2</v>
      </c>
      <c r="W171" s="577">
        <v>3.1569986961807399E-2</v>
      </c>
      <c r="X171" s="584">
        <v>0</v>
      </c>
      <c r="Y171" s="576">
        <v>0</v>
      </c>
      <c r="Z171" s="576">
        <v>0</v>
      </c>
      <c r="AA171" s="576">
        <v>0.60904925373997398</v>
      </c>
      <c r="AB171" s="576">
        <v>0.41956481200350093</v>
      </c>
      <c r="AC171" s="576"/>
      <c r="AD171" s="576"/>
      <c r="AE171" s="576"/>
      <c r="AF171" s="607" t="s">
        <v>1088</v>
      </c>
      <c r="AG171" s="575" t="s">
        <v>1061</v>
      </c>
      <c r="AH171" s="575"/>
    </row>
    <row r="172" spans="1:34" ht="18.75" hidden="1" customHeight="1">
      <c r="A172" s="574">
        <v>165</v>
      </c>
      <c r="B172" s="574" t="s">
        <v>754</v>
      </c>
      <c r="C172" s="574" t="s">
        <v>1057</v>
      </c>
      <c r="D172" s="574" t="s">
        <v>1083</v>
      </c>
      <c r="E172" s="574" t="s">
        <v>1084</v>
      </c>
      <c r="F172" s="582" t="s">
        <v>896</v>
      </c>
      <c r="G172" s="582" t="s">
        <v>1085</v>
      </c>
      <c r="H172" s="582" t="s">
        <v>732</v>
      </c>
      <c r="I172" s="581" t="s">
        <v>1086</v>
      </c>
      <c r="J172" s="606" t="s">
        <v>1089</v>
      </c>
      <c r="K172" s="580" t="s">
        <v>1059</v>
      </c>
      <c r="L172" s="574">
        <v>2016</v>
      </c>
      <c r="M172" s="585">
        <v>0.61136294769803268</v>
      </c>
      <c r="N172" s="578">
        <v>1116254876.27507</v>
      </c>
      <c r="O172" s="578">
        <v>1825846464</v>
      </c>
      <c r="P172" s="584">
        <v>0.38668994372009047</v>
      </c>
      <c r="Q172" s="584">
        <v>0.29803950384441308</v>
      </c>
      <c r="R172" s="584">
        <v>0.25720975993723594</v>
      </c>
      <c r="S172" s="577">
        <v>7.7179816548662586E-2</v>
      </c>
      <c r="T172" s="577">
        <v>7.7179816548662586E-2</v>
      </c>
      <c r="U172" s="577">
        <v>7.7179816548662586E-2</v>
      </c>
      <c r="V172" s="577">
        <v>0.23153944964598777</v>
      </c>
      <c r="W172" s="577">
        <v>0.15950402215514103</v>
      </c>
      <c r="X172" s="584">
        <v>0.11273222307972422</v>
      </c>
      <c r="Y172" s="576">
        <v>336679099</v>
      </c>
      <c r="Z172" s="576">
        <v>2986538274.5260029</v>
      </c>
      <c r="AA172" s="576">
        <v>3.5278029697314542E-2</v>
      </c>
      <c r="AB172" s="576">
        <v>2.4302500671196915E-2</v>
      </c>
      <c r="AC172" s="576"/>
      <c r="AD172" s="576"/>
      <c r="AE172" s="576"/>
      <c r="AF172" s="575" t="s">
        <v>1090</v>
      </c>
      <c r="AG172" s="575" t="s">
        <v>1091</v>
      </c>
      <c r="AH172" s="575"/>
    </row>
    <row r="173" spans="1:34" ht="18.75" hidden="1" customHeight="1">
      <c r="A173" s="574">
        <v>166</v>
      </c>
      <c r="B173" s="574" t="s">
        <v>754</v>
      </c>
      <c r="C173" s="574" t="s">
        <v>1057</v>
      </c>
      <c r="D173" s="574" t="s">
        <v>1083</v>
      </c>
      <c r="E173" s="574" t="s">
        <v>1084</v>
      </c>
      <c r="F173" s="582" t="s">
        <v>896</v>
      </c>
      <c r="G173" s="582" t="s">
        <v>1085</v>
      </c>
      <c r="H173" s="582" t="s">
        <v>732</v>
      </c>
      <c r="I173" s="581" t="s">
        <v>1086</v>
      </c>
      <c r="J173" s="606" t="s">
        <v>1092</v>
      </c>
      <c r="K173" s="580" t="s">
        <v>1059</v>
      </c>
      <c r="L173" s="574">
        <v>2016</v>
      </c>
      <c r="M173" s="585">
        <v>6.1756990309597172E-2</v>
      </c>
      <c r="N173" s="578">
        <v>651631.97110123001</v>
      </c>
      <c r="O173" s="578">
        <v>10551550</v>
      </c>
      <c r="P173" s="584">
        <v>5.3045523695406084E-2</v>
      </c>
      <c r="Q173" s="584">
        <v>2.4319729335962388E-2</v>
      </c>
      <c r="R173" s="584">
        <v>0.13571696482403345</v>
      </c>
      <c r="S173" s="577" t="s">
        <v>928</v>
      </c>
      <c r="T173" s="577" t="s">
        <v>928</v>
      </c>
      <c r="U173" s="577" t="s">
        <v>928</v>
      </c>
      <c r="V173" s="577" t="s">
        <v>928</v>
      </c>
      <c r="W173" s="577" t="s">
        <v>928</v>
      </c>
      <c r="X173" s="584">
        <v>0.39422273611562025</v>
      </c>
      <c r="Y173" s="576">
        <v>864068.43125482777</v>
      </c>
      <c r="Z173" s="576">
        <v>2191828</v>
      </c>
      <c r="AA173" s="576">
        <v>3.5278029697314549E-2</v>
      </c>
      <c r="AB173" s="576">
        <v>2.4302500671196926E-2</v>
      </c>
      <c r="AC173" s="576"/>
      <c r="AD173" s="576"/>
      <c r="AE173" s="576"/>
      <c r="AF173" s="575" t="s">
        <v>1090</v>
      </c>
      <c r="AG173" s="575" t="s">
        <v>1091</v>
      </c>
      <c r="AH173" s="575"/>
    </row>
    <row r="174" spans="1:34" ht="18.75" hidden="1" customHeight="1">
      <c r="A174" s="574">
        <v>167</v>
      </c>
      <c r="B174" s="574" t="s">
        <v>754</v>
      </c>
      <c r="C174" s="574" t="s">
        <v>1057</v>
      </c>
      <c r="D174" s="574" t="s">
        <v>1093</v>
      </c>
      <c r="E174" s="574" t="s">
        <v>1094</v>
      </c>
      <c r="F174" s="582" t="s">
        <v>896</v>
      </c>
      <c r="G174" s="582" t="s">
        <v>897</v>
      </c>
      <c r="H174" s="582" t="s">
        <v>732</v>
      </c>
      <c r="I174" s="581" t="s">
        <v>1095</v>
      </c>
      <c r="J174" s="581" t="s">
        <v>1096</v>
      </c>
      <c r="K174" s="580" t="s">
        <v>1059</v>
      </c>
      <c r="L174" s="574">
        <v>2016</v>
      </c>
      <c r="M174" s="585">
        <v>0.25304465493910688</v>
      </c>
      <c r="N174" s="578">
        <v>374</v>
      </c>
      <c r="O174" s="578">
        <v>1478</v>
      </c>
      <c r="P174" s="584">
        <v>0.12080536912751678</v>
      </c>
      <c r="Q174" s="584">
        <v>0.13900414937759337</v>
      </c>
      <c r="R174" s="584">
        <v>8.9426617569700162E-2</v>
      </c>
      <c r="S174" s="577">
        <v>9.369689494189426E-2</v>
      </c>
      <c r="T174" s="577">
        <v>9.369689494189426E-2</v>
      </c>
      <c r="U174" s="577">
        <v>9.369689494189426E-2</v>
      </c>
      <c r="V174" s="577">
        <v>0.28109068482568278</v>
      </c>
      <c r="W174" s="577">
        <v>0.19363911803621411</v>
      </c>
      <c r="X174" s="584">
        <v>3.4883720930232558E-2</v>
      </c>
      <c r="Y174" s="576">
        <v>63</v>
      </c>
      <c r="Z174" s="576">
        <v>1806</v>
      </c>
      <c r="AA174" s="576">
        <v>3.5278029697314549E-2</v>
      </c>
      <c r="AB174" s="576">
        <v>2.4302500671196922E-2</v>
      </c>
      <c r="AC174" s="576"/>
      <c r="AD174" s="576"/>
      <c r="AE174" s="576"/>
      <c r="AF174" s="575" t="s">
        <v>1097</v>
      </c>
      <c r="AG174" s="575" t="s">
        <v>1098</v>
      </c>
      <c r="AH174" s="575"/>
    </row>
    <row r="175" spans="1:34" ht="18.75" hidden="1" customHeight="1">
      <c r="A175" s="574">
        <v>168</v>
      </c>
      <c r="B175" s="574" t="s">
        <v>754</v>
      </c>
      <c r="C175" s="574" t="s">
        <v>1057</v>
      </c>
      <c r="D175" s="574" t="s">
        <v>1093</v>
      </c>
      <c r="E175" s="574" t="s">
        <v>1099</v>
      </c>
      <c r="F175" s="582" t="s">
        <v>896</v>
      </c>
      <c r="G175" s="582" t="s">
        <v>897</v>
      </c>
      <c r="H175" s="582" t="s">
        <v>732</v>
      </c>
      <c r="I175" s="581" t="s">
        <v>1095</v>
      </c>
      <c r="J175" s="581" t="s">
        <v>1100</v>
      </c>
      <c r="K175" s="580" t="s">
        <v>1059</v>
      </c>
      <c r="L175" s="574">
        <v>2016</v>
      </c>
      <c r="M175" s="585">
        <v>0.11800347442904961</v>
      </c>
      <c r="N175" s="578">
        <v>2785</v>
      </c>
      <c r="O175" s="578">
        <v>23601</v>
      </c>
      <c r="P175" s="584">
        <v>4.7491950516861552E-2</v>
      </c>
      <c r="Q175" s="584">
        <v>5.598802395209581E-2</v>
      </c>
      <c r="R175" s="584">
        <v>4.17345681465877E-2</v>
      </c>
      <c r="S175" s="577">
        <v>9.3696894941894288E-2</v>
      </c>
      <c r="T175" s="577">
        <v>9.3696894941894288E-2</v>
      </c>
      <c r="U175" s="577">
        <v>9.3696894941894288E-2</v>
      </c>
      <c r="V175" s="577">
        <v>0.28109068482568289</v>
      </c>
      <c r="W175" s="577">
        <v>0.19363911803621414</v>
      </c>
      <c r="X175" s="584">
        <v>2.8803296610882181E-2</v>
      </c>
      <c r="Y175" s="576">
        <v>685</v>
      </c>
      <c r="Z175" s="576">
        <v>23782</v>
      </c>
      <c r="AA175" s="576">
        <v>1.6847757951793059E-2</v>
      </c>
      <c r="AB175" s="576">
        <v>1.1606165436239818E-2</v>
      </c>
      <c r="AC175" s="576"/>
      <c r="AD175" s="576"/>
      <c r="AE175" s="576"/>
      <c r="AF175" s="575" t="s">
        <v>1101</v>
      </c>
      <c r="AG175" s="575" t="s">
        <v>1102</v>
      </c>
      <c r="AH175" s="575"/>
    </row>
    <row r="176" spans="1:34" ht="18.75" hidden="1" customHeight="1">
      <c r="A176" s="574">
        <v>169</v>
      </c>
      <c r="B176" s="574" t="s">
        <v>754</v>
      </c>
      <c r="C176" s="574" t="s">
        <v>1057</v>
      </c>
      <c r="D176" s="574" t="s">
        <v>1093</v>
      </c>
      <c r="E176" s="574" t="s">
        <v>1103</v>
      </c>
      <c r="F176" s="582" t="s">
        <v>896</v>
      </c>
      <c r="G176" s="582" t="s">
        <v>897</v>
      </c>
      <c r="H176" s="582" t="s">
        <v>732</v>
      </c>
      <c r="I176" s="581" t="s">
        <v>1095</v>
      </c>
      <c r="J176" s="581" t="s">
        <v>1104</v>
      </c>
      <c r="K176" s="580" t="s">
        <v>1059</v>
      </c>
      <c r="L176" s="574">
        <v>2016</v>
      </c>
      <c r="M176" s="585">
        <v>5.4201714764828386E-2</v>
      </c>
      <c r="N176" s="578">
        <v>6012</v>
      </c>
      <c r="O176" s="578">
        <v>110919</v>
      </c>
      <c r="P176" s="584">
        <v>1.6716551262005809E-2</v>
      </c>
      <c r="Q176" s="584">
        <v>2.1564372988066231E-2</v>
      </c>
      <c r="R176" s="584">
        <v>2.3849188195385531E-2</v>
      </c>
      <c r="S176" s="577">
        <v>9.3696894941894274E-2</v>
      </c>
      <c r="T176" s="577">
        <v>9.3696894941894274E-2</v>
      </c>
      <c r="U176" s="577">
        <v>9.3696894941894274E-2</v>
      </c>
      <c r="V176" s="577">
        <v>0.28109068482568283</v>
      </c>
      <c r="W176" s="577">
        <v>0.19363911803621409</v>
      </c>
      <c r="X176" s="584">
        <v>1.609106860101853E-2</v>
      </c>
      <c r="Y176" s="576">
        <v>1880</v>
      </c>
      <c r="Z176" s="576">
        <v>116835</v>
      </c>
      <c r="AA176" s="576">
        <v>878.8016008130744</v>
      </c>
      <c r="AB176" s="576">
        <v>582.93839520600602</v>
      </c>
      <c r="AC176" s="576"/>
      <c r="AD176" s="576"/>
      <c r="AE176" s="576"/>
      <c r="AF176" s="575" t="s">
        <v>1105</v>
      </c>
      <c r="AG176" s="575" t="s">
        <v>1106</v>
      </c>
      <c r="AH176" s="575"/>
    </row>
    <row r="177" spans="1:34" ht="18.75" hidden="1" customHeight="1">
      <c r="A177" s="574">
        <v>170</v>
      </c>
      <c r="B177" s="574" t="s">
        <v>754</v>
      </c>
      <c r="C177" s="574" t="s">
        <v>1057</v>
      </c>
      <c r="D177" s="574" t="s">
        <v>1093</v>
      </c>
      <c r="E177" s="574" t="s">
        <v>1018</v>
      </c>
      <c r="F177" s="582" t="s">
        <v>896</v>
      </c>
      <c r="G177" s="582" t="s">
        <v>1019</v>
      </c>
      <c r="H177" s="582" t="s">
        <v>732</v>
      </c>
      <c r="I177" s="581" t="s">
        <v>1107</v>
      </c>
      <c r="J177" s="581" t="s">
        <v>1107</v>
      </c>
      <c r="K177" s="580" t="s">
        <v>1059</v>
      </c>
      <c r="L177" s="574">
        <v>2016</v>
      </c>
      <c r="M177" s="585">
        <v>5.5483784073566821E-2</v>
      </c>
      <c r="N177" s="578">
        <v>153283018</v>
      </c>
      <c r="O177" s="578">
        <v>2762663372</v>
      </c>
      <c r="P177" s="584">
        <v>1.9057728108446619E-2</v>
      </c>
      <c r="Q177" s="584">
        <v>2.3596968231056791E-2</v>
      </c>
      <c r="R177" s="584">
        <v>2.3029780331768984E-2</v>
      </c>
      <c r="S177" s="577">
        <v>0.35615164741344224</v>
      </c>
      <c r="T177" s="577">
        <v>0.35615164741344224</v>
      </c>
      <c r="U177" s="577">
        <v>0.35615164741344224</v>
      </c>
      <c r="V177" s="577">
        <v>1.0684549422403267</v>
      </c>
      <c r="W177" s="577">
        <v>0.73604243699913363</v>
      </c>
      <c r="X177" s="584">
        <v>1.5207557255126862E-2</v>
      </c>
      <c r="Y177" s="576">
        <v>43998213</v>
      </c>
      <c r="Z177" s="576">
        <v>2893180822</v>
      </c>
      <c r="AA177" s="576">
        <v>0.18880789085256772</v>
      </c>
      <c r="AB177" s="576">
        <v>0.12524256759886992</v>
      </c>
      <c r="AC177" s="576"/>
      <c r="AD177" s="576"/>
      <c r="AE177" s="576"/>
      <c r="AF177" s="575" t="s">
        <v>1108</v>
      </c>
      <c r="AG177" s="575" t="s">
        <v>1109</v>
      </c>
      <c r="AH177" s="575" t="s">
        <v>1110</v>
      </c>
    </row>
    <row r="178" spans="1:34" ht="18.75" hidden="1" customHeight="1">
      <c r="A178" s="574">
        <v>171</v>
      </c>
      <c r="B178" s="574" t="s">
        <v>754</v>
      </c>
      <c r="C178" s="574" t="s">
        <v>1057</v>
      </c>
      <c r="D178" s="574" t="s">
        <v>1093</v>
      </c>
      <c r="E178" s="574" t="s">
        <v>907</v>
      </c>
      <c r="F178" s="582" t="s">
        <v>896</v>
      </c>
      <c r="G178" s="582" t="s">
        <v>908</v>
      </c>
      <c r="H178" s="582" t="s">
        <v>732</v>
      </c>
      <c r="I178" s="581" t="s">
        <v>909</v>
      </c>
      <c r="J178" s="581" t="s">
        <v>909</v>
      </c>
      <c r="K178" s="580" t="s">
        <v>1059</v>
      </c>
      <c r="L178" s="574">
        <v>2016</v>
      </c>
      <c r="M178" s="585">
        <v>6.6221698730532658E-2</v>
      </c>
      <c r="N178" s="578">
        <v>506</v>
      </c>
      <c r="O178" s="578">
        <v>7641</v>
      </c>
      <c r="P178" s="584">
        <v>3.7783043707214324E-2</v>
      </c>
      <c r="Q178" s="584">
        <v>2.7390044772188569E-2</v>
      </c>
      <c r="R178" s="584">
        <v>3.2797681770284512E-2</v>
      </c>
      <c r="S178" s="577">
        <v>4.1436933762130007E-2</v>
      </c>
      <c r="T178" s="577">
        <v>4.1436933762130007E-2</v>
      </c>
      <c r="U178" s="577">
        <v>4.1436933762130007E-2</v>
      </c>
      <c r="V178" s="577">
        <v>0.12431080128639002</v>
      </c>
      <c r="W178" s="577">
        <v>8.5635829370864516E-2</v>
      </c>
      <c r="X178" s="584">
        <v>2.5751633986928105E-2</v>
      </c>
      <c r="Y178" s="576">
        <v>197</v>
      </c>
      <c r="Z178" s="576">
        <v>7650</v>
      </c>
      <c r="AA178" s="576">
        <v>1.3999798049181167</v>
      </c>
      <c r="AB178" s="576">
        <v>0.92865327059568403</v>
      </c>
      <c r="AC178" s="576"/>
      <c r="AD178" s="576"/>
      <c r="AE178" s="576"/>
      <c r="AF178" s="575" t="s">
        <v>1111</v>
      </c>
      <c r="AG178" s="575" t="s">
        <v>911</v>
      </c>
      <c r="AH178" s="575" t="s">
        <v>1112</v>
      </c>
    </row>
    <row r="179" spans="1:34" ht="18.75" hidden="1" customHeight="1">
      <c r="A179" s="574">
        <v>172</v>
      </c>
      <c r="B179" s="574" t="s">
        <v>754</v>
      </c>
      <c r="C179" s="574" t="s">
        <v>1057</v>
      </c>
      <c r="D179" s="574" t="s">
        <v>1113</v>
      </c>
      <c r="E179" s="574" t="s">
        <v>1114</v>
      </c>
      <c r="F179" s="582" t="s">
        <v>896</v>
      </c>
      <c r="G179" s="582" t="s">
        <v>1115</v>
      </c>
      <c r="H179" s="582" t="s">
        <v>732</v>
      </c>
      <c r="I179" s="581" t="s">
        <v>1116</v>
      </c>
      <c r="J179" s="581" t="s">
        <v>1116</v>
      </c>
      <c r="K179" s="580" t="s">
        <v>1059</v>
      </c>
      <c r="L179" s="574">
        <v>2016</v>
      </c>
      <c r="M179" s="585">
        <v>4.3746802894956537E-3</v>
      </c>
      <c r="N179" s="578">
        <v>12085769</v>
      </c>
      <c r="O179" s="578">
        <v>2762663372</v>
      </c>
      <c r="P179" s="584">
        <v>5.0917393138470511E-2</v>
      </c>
      <c r="Q179" s="584">
        <v>5.0820587780012312E-2</v>
      </c>
      <c r="R179" s="584">
        <v>4.8806258396775638E-2</v>
      </c>
      <c r="S179" s="577">
        <v>0.20301641791332467</v>
      </c>
      <c r="T179" s="577">
        <v>0.20301641791332467</v>
      </c>
      <c r="U179" s="577">
        <v>0.20301641791332467</v>
      </c>
      <c r="V179" s="577">
        <v>0.60904925373997398</v>
      </c>
      <c r="W179" s="577">
        <v>0.41956481200350093</v>
      </c>
      <c r="X179" s="584">
        <v>2.0361879752568055E-3</v>
      </c>
      <c r="Y179" s="576">
        <v>5891060</v>
      </c>
      <c r="Z179" s="576">
        <v>2893180822</v>
      </c>
      <c r="AA179" s="576">
        <v>1229.6390403123178</v>
      </c>
      <c r="AB179" s="576">
        <v>815.66056340717068</v>
      </c>
      <c r="AC179" s="576"/>
      <c r="AD179" s="576"/>
      <c r="AE179" s="576"/>
      <c r="AF179" s="575" t="s">
        <v>1117</v>
      </c>
      <c r="AG179" s="575" t="s">
        <v>1118</v>
      </c>
      <c r="AH179" s="575" t="s">
        <v>1119</v>
      </c>
    </row>
    <row r="180" spans="1:34" ht="18.75" hidden="1" customHeight="1">
      <c r="A180" s="574">
        <v>173</v>
      </c>
      <c r="B180" s="574" t="s">
        <v>754</v>
      </c>
      <c r="C180" s="574" t="s">
        <v>1057</v>
      </c>
      <c r="D180" s="574" t="s">
        <v>1113</v>
      </c>
      <c r="E180" s="574" t="s">
        <v>1120</v>
      </c>
      <c r="F180" s="582" t="s">
        <v>896</v>
      </c>
      <c r="G180" s="582" t="s">
        <v>1121</v>
      </c>
      <c r="H180" s="582" t="s">
        <v>732</v>
      </c>
      <c r="I180" s="581" t="s">
        <v>1122</v>
      </c>
      <c r="J180" s="581" t="s">
        <v>1122</v>
      </c>
      <c r="K180" s="580" t="s">
        <v>1059</v>
      </c>
      <c r="L180" s="574">
        <v>2016</v>
      </c>
      <c r="M180" s="585">
        <v>0.10622462787550745</v>
      </c>
      <c r="N180" s="578">
        <v>157</v>
      </c>
      <c r="O180" s="578">
        <v>1478</v>
      </c>
      <c r="P180" s="584">
        <v>5.6375838926174496E-2</v>
      </c>
      <c r="Q180" s="584">
        <v>5.8091286307053944E-2</v>
      </c>
      <c r="R180" s="584">
        <v>0.16052631578947368</v>
      </c>
      <c r="S180" s="577">
        <v>1.1759343232438182E-2</v>
      </c>
      <c r="T180" s="577">
        <v>1.1759343232438182E-2</v>
      </c>
      <c r="U180" s="577">
        <v>1.1759343232438182E-2</v>
      </c>
      <c r="V180" s="577">
        <v>3.5278029697314542E-2</v>
      </c>
      <c r="W180" s="577">
        <v>2.4302500671196915E-2</v>
      </c>
      <c r="X180" s="584">
        <v>2.2148394241417496E-3</v>
      </c>
      <c r="Y180" s="576">
        <v>4</v>
      </c>
      <c r="Z180" s="576">
        <v>1806</v>
      </c>
      <c r="AA180" s="576">
        <v>0.26418426354315094</v>
      </c>
      <c r="AB180" s="576">
        <v>0.17524222815029011</v>
      </c>
      <c r="AC180" s="576"/>
      <c r="AD180" s="576"/>
      <c r="AE180" s="576"/>
      <c r="AF180" s="575" t="s">
        <v>1123</v>
      </c>
      <c r="AG180" s="575" t="s">
        <v>1124</v>
      </c>
      <c r="AH180" s="575" t="s">
        <v>1125</v>
      </c>
    </row>
    <row r="181" spans="1:34" ht="18.75" hidden="1" customHeight="1">
      <c r="A181" s="574">
        <v>174</v>
      </c>
      <c r="B181" s="574" t="s">
        <v>754</v>
      </c>
      <c r="C181" s="574" t="s">
        <v>1057</v>
      </c>
      <c r="D181" s="574" t="s">
        <v>1113</v>
      </c>
      <c r="E181" s="574" t="s">
        <v>1126</v>
      </c>
      <c r="F181" s="582" t="s">
        <v>896</v>
      </c>
      <c r="G181" s="582" t="s">
        <v>1121</v>
      </c>
      <c r="H181" s="582" t="s">
        <v>732</v>
      </c>
      <c r="I181" s="581" t="s">
        <v>1127</v>
      </c>
      <c r="J181" s="581" t="s">
        <v>1127</v>
      </c>
      <c r="K181" s="580" t="s">
        <v>1059</v>
      </c>
      <c r="L181" s="574">
        <v>2016</v>
      </c>
      <c r="M181" s="585">
        <v>1.4109571628320834E-2</v>
      </c>
      <c r="N181" s="578">
        <v>333</v>
      </c>
      <c r="O181" s="578">
        <v>23601</v>
      </c>
      <c r="P181" s="584">
        <v>3.6307405524487378E-2</v>
      </c>
      <c r="Q181" s="584">
        <v>3.6655260906757914E-2</v>
      </c>
      <c r="R181" s="584">
        <v>8.645017687507453E-2</v>
      </c>
      <c r="S181" s="577">
        <v>1.1759343232438184E-2</v>
      </c>
      <c r="T181" s="577">
        <v>1.1759343232438184E-2</v>
      </c>
      <c r="U181" s="577">
        <v>1.1759343232438184E-2</v>
      </c>
      <c r="V181" s="577">
        <v>3.5278029697314549E-2</v>
      </c>
      <c r="W181" s="577">
        <v>2.4302500671196926E-2</v>
      </c>
      <c r="X181" s="584">
        <v>2.5229164914641325E-3</v>
      </c>
      <c r="Y181" s="576">
        <v>60</v>
      </c>
      <c r="Z181" s="576">
        <v>23782</v>
      </c>
      <c r="AA181" s="576">
        <v>1.9588833499886902</v>
      </c>
      <c r="AB181" s="576">
        <v>1.2993926221591645</v>
      </c>
      <c r="AC181" s="576"/>
      <c r="AD181" s="576"/>
      <c r="AE181" s="576"/>
      <c r="AF181" s="575" t="s">
        <v>1128</v>
      </c>
      <c r="AG181" s="575" t="s">
        <v>1129</v>
      </c>
      <c r="AH181" s="575" t="s">
        <v>1125</v>
      </c>
    </row>
    <row r="182" spans="1:34" ht="18.75" hidden="1" customHeight="1">
      <c r="A182" s="574">
        <v>175</v>
      </c>
      <c r="B182" s="574" t="s">
        <v>754</v>
      </c>
      <c r="C182" s="574" t="s">
        <v>1057</v>
      </c>
      <c r="D182" s="574" t="s">
        <v>1113</v>
      </c>
      <c r="E182" s="574" t="s">
        <v>1130</v>
      </c>
      <c r="F182" s="582" t="s">
        <v>896</v>
      </c>
      <c r="G182" s="582" t="s">
        <v>1121</v>
      </c>
      <c r="H182" s="582" t="s">
        <v>732</v>
      </c>
      <c r="I182" s="581" t="s">
        <v>1131</v>
      </c>
      <c r="J182" s="581" t="s">
        <v>1131</v>
      </c>
      <c r="K182" s="580" t="s">
        <v>1059</v>
      </c>
      <c r="L182" s="574">
        <v>2016</v>
      </c>
      <c r="M182" s="585">
        <v>2.5964893300516592E-3</v>
      </c>
      <c r="N182" s="578">
        <v>288</v>
      </c>
      <c r="O182" s="578">
        <v>110919</v>
      </c>
      <c r="P182" s="584">
        <v>2.2309582309582309E-2</v>
      </c>
      <c r="Q182" s="584">
        <v>2.220463478400057E-2</v>
      </c>
      <c r="R182" s="584">
        <v>3.8799167911059702E-2</v>
      </c>
      <c r="S182" s="577">
        <v>1.1759343232438184E-2</v>
      </c>
      <c r="T182" s="577">
        <v>1.1759343232438184E-2</v>
      </c>
      <c r="U182" s="577">
        <v>1.1759343232438184E-2</v>
      </c>
      <c r="V182" s="577">
        <v>3.5278029697314549E-2</v>
      </c>
      <c r="W182" s="577">
        <v>2.4302500671196922E-2</v>
      </c>
      <c r="X182" s="584">
        <v>1.9343518637394616E-3</v>
      </c>
      <c r="Y182" s="576">
        <v>226</v>
      </c>
      <c r="Z182" s="576">
        <v>116835</v>
      </c>
      <c r="AA182" s="576" t="s">
        <v>904</v>
      </c>
      <c r="AB182" s="576" t="s">
        <v>904</v>
      </c>
      <c r="AC182" s="576"/>
      <c r="AD182" s="576"/>
      <c r="AE182" s="576"/>
      <c r="AF182" s="575" t="s">
        <v>1132</v>
      </c>
      <c r="AG182" s="575" t="s">
        <v>1133</v>
      </c>
      <c r="AH182" s="575" t="s">
        <v>1125</v>
      </c>
    </row>
    <row r="183" spans="1:34" ht="18.75" hidden="1" customHeight="1">
      <c r="A183" s="574">
        <v>176</v>
      </c>
      <c r="B183" s="574" t="s">
        <v>754</v>
      </c>
      <c r="C183" s="574" t="s">
        <v>1057</v>
      </c>
      <c r="D183" s="574" t="s">
        <v>1113</v>
      </c>
      <c r="E183" s="574" t="s">
        <v>1036</v>
      </c>
      <c r="F183" s="582" t="s">
        <v>896</v>
      </c>
      <c r="G183" s="582" t="s">
        <v>1037</v>
      </c>
      <c r="H183" s="582" t="s">
        <v>732</v>
      </c>
      <c r="I183" s="581" t="s">
        <v>1134</v>
      </c>
      <c r="J183" s="581" t="s">
        <v>1134</v>
      </c>
      <c r="K183" s="580" t="s">
        <v>1059</v>
      </c>
      <c r="L183" s="574">
        <v>2016</v>
      </c>
      <c r="M183" s="585">
        <v>1.3083867591259977E-3</v>
      </c>
      <c r="N183" s="578">
        <v>10</v>
      </c>
      <c r="O183" s="578">
        <v>7643</v>
      </c>
      <c r="P183" s="584">
        <v>1.7904160084254869E-2</v>
      </c>
      <c r="Q183" s="584">
        <v>1.7901803343425036E-2</v>
      </c>
      <c r="R183" s="584">
        <v>3.6222339304531087E-2</v>
      </c>
      <c r="S183" s="577">
        <v>5.6159193172643524E-3</v>
      </c>
      <c r="T183" s="577">
        <v>5.6159193172643524E-3</v>
      </c>
      <c r="U183" s="577">
        <v>5.6159193172643524E-3</v>
      </c>
      <c r="V183" s="577">
        <v>1.6847757951793059E-2</v>
      </c>
      <c r="W183" s="577">
        <v>1.1606165436239818E-2</v>
      </c>
      <c r="X183" s="584">
        <v>2.6143790849673205E-4</v>
      </c>
      <c r="Y183" s="576">
        <v>2</v>
      </c>
      <c r="Z183" s="576">
        <v>7650</v>
      </c>
      <c r="AA183" s="576" t="s">
        <v>904</v>
      </c>
      <c r="AB183" s="576" t="s">
        <v>904</v>
      </c>
      <c r="AC183" s="576"/>
      <c r="AD183" s="576"/>
      <c r="AE183" s="576"/>
      <c r="AF183" s="575" t="s">
        <v>1135</v>
      </c>
      <c r="AG183" s="575" t="s">
        <v>1136</v>
      </c>
      <c r="AH183" s="575" t="s">
        <v>1112</v>
      </c>
    </row>
    <row r="184" spans="1:34" ht="18.75" hidden="1" customHeight="1">
      <c r="A184" s="574">
        <v>177</v>
      </c>
      <c r="B184" s="574" t="s">
        <v>754</v>
      </c>
      <c r="C184" s="574" t="s">
        <v>1057</v>
      </c>
      <c r="D184" s="574" t="s">
        <v>1137</v>
      </c>
      <c r="E184" s="574" t="s">
        <v>832</v>
      </c>
      <c r="F184" s="582" t="s">
        <v>833</v>
      </c>
      <c r="G184" s="582" t="s">
        <v>834</v>
      </c>
      <c r="H184" s="582" t="s">
        <v>732</v>
      </c>
      <c r="I184" s="581" t="s">
        <v>835</v>
      </c>
      <c r="J184" s="581" t="s">
        <v>833</v>
      </c>
      <c r="K184" s="580" t="s">
        <v>1059</v>
      </c>
      <c r="L184" s="574">
        <v>2016</v>
      </c>
      <c r="M184" s="579">
        <v>308.75989172309579</v>
      </c>
      <c r="N184" s="578">
        <v>45796543.016906992</v>
      </c>
      <c r="O184" s="578">
        <v>148324.13226125421</v>
      </c>
      <c r="P184" s="577">
        <v>99.629885801856304</v>
      </c>
      <c r="Q184" s="577">
        <v>126.72592204790902</v>
      </c>
      <c r="R184" s="577">
        <v>336.89032019194184</v>
      </c>
      <c r="S184" s="577">
        <v>292.93386693769145</v>
      </c>
      <c r="T184" s="577">
        <v>292.93386693769145</v>
      </c>
      <c r="U184" s="577">
        <v>292.93386693769145</v>
      </c>
      <c r="V184" s="577">
        <v>878.8016008130744</v>
      </c>
      <c r="W184" s="577">
        <v>582.93839520600602</v>
      </c>
      <c r="X184" s="577">
        <v>12.655258112763464</v>
      </c>
      <c r="Y184" s="576">
        <v>7724023.7428444577</v>
      </c>
      <c r="Z184" s="576">
        <v>610341.06724811811</v>
      </c>
      <c r="AA184" s="576" t="s">
        <v>904</v>
      </c>
      <c r="AB184" s="576" t="s">
        <v>904</v>
      </c>
      <c r="AC184" s="576"/>
      <c r="AD184" s="576"/>
      <c r="AE184" s="576"/>
      <c r="AF184" s="575" t="s">
        <v>914</v>
      </c>
      <c r="AG184" s="575" t="s">
        <v>915</v>
      </c>
      <c r="AH184" s="575"/>
    </row>
    <row r="185" spans="1:34" ht="18.75" hidden="1" customHeight="1">
      <c r="A185" s="574">
        <v>178</v>
      </c>
      <c r="B185" s="574" t="s">
        <v>754</v>
      </c>
      <c r="C185" s="574" t="s">
        <v>1057</v>
      </c>
      <c r="D185" s="574" t="s">
        <v>1137</v>
      </c>
      <c r="E185" s="574" t="s">
        <v>832</v>
      </c>
      <c r="F185" s="582" t="s">
        <v>838</v>
      </c>
      <c r="G185" s="582" t="s">
        <v>834</v>
      </c>
      <c r="H185" s="582" t="s">
        <v>732</v>
      </c>
      <c r="I185" s="581" t="s">
        <v>835</v>
      </c>
      <c r="J185" s="581" t="s">
        <v>838</v>
      </c>
      <c r="K185" s="580" t="s">
        <v>1059</v>
      </c>
      <c r="L185" s="574">
        <v>2016</v>
      </c>
      <c r="M185" s="599">
        <v>6.2627121171113395E-2</v>
      </c>
      <c r="N185" s="578">
        <v>45796543.016906992</v>
      </c>
      <c r="O185" s="578">
        <v>731257355.6076299</v>
      </c>
      <c r="P185" s="598">
        <v>2.1583563714012717E-2</v>
      </c>
      <c r="Q185" s="598">
        <v>3.0611934809421856E-2</v>
      </c>
      <c r="R185" s="598">
        <v>7.386965584745582E-2</v>
      </c>
      <c r="S185" s="577">
        <v>6.2935963617522572E-2</v>
      </c>
      <c r="T185" s="577">
        <v>6.2935963617522572E-2</v>
      </c>
      <c r="U185" s="577">
        <v>6.2935963617522572E-2</v>
      </c>
      <c r="V185" s="577">
        <v>0.18880789085256772</v>
      </c>
      <c r="W185" s="577">
        <v>0.12524256759886992</v>
      </c>
      <c r="X185" s="598">
        <v>2.610874750144375E-3</v>
      </c>
      <c r="Y185" s="576">
        <v>7724023.7428444577</v>
      </c>
      <c r="Z185" s="576">
        <v>2958404550.9717913</v>
      </c>
      <c r="AA185" s="576" t="s">
        <v>904</v>
      </c>
      <c r="AB185" s="576" t="s">
        <v>904</v>
      </c>
      <c r="AC185" s="576"/>
      <c r="AD185" s="576"/>
      <c r="AE185" s="576"/>
      <c r="AF185" s="575" t="s">
        <v>1138</v>
      </c>
      <c r="AG185" s="575" t="s">
        <v>915</v>
      </c>
      <c r="AH185" s="575"/>
    </row>
    <row r="186" spans="1:34" ht="18.75" hidden="1" customHeight="1">
      <c r="A186" s="574">
        <v>179</v>
      </c>
      <c r="B186" s="574" t="s">
        <v>754</v>
      </c>
      <c r="C186" s="574" t="s">
        <v>1057</v>
      </c>
      <c r="D186" s="574" t="s">
        <v>1137</v>
      </c>
      <c r="E186" s="574" t="s">
        <v>832</v>
      </c>
      <c r="F186" s="582" t="s">
        <v>840</v>
      </c>
      <c r="G186" s="582" t="s">
        <v>834</v>
      </c>
      <c r="H186" s="582" t="s">
        <v>732</v>
      </c>
      <c r="I186" s="581" t="s">
        <v>835</v>
      </c>
      <c r="J186" s="581" t="s">
        <v>840</v>
      </c>
      <c r="K186" s="580" t="s">
        <v>1059</v>
      </c>
      <c r="L186" s="574">
        <v>2016</v>
      </c>
      <c r="M186" s="599">
        <v>0.4769468424327129</v>
      </c>
      <c r="N186" s="578">
        <v>1447835.5841930027</v>
      </c>
      <c r="O186" s="578">
        <v>3035633.0210892665</v>
      </c>
      <c r="P186" s="598">
        <v>0.15564670308157966</v>
      </c>
      <c r="Q186" s="598">
        <v>0.29694917736404691</v>
      </c>
      <c r="R186" s="598">
        <v>0.79477612732202296</v>
      </c>
      <c r="S186" s="577">
        <v>0.46665993497270553</v>
      </c>
      <c r="T186" s="577">
        <v>0.46665993497270553</v>
      </c>
      <c r="U186" s="577">
        <v>0.46665993497270553</v>
      </c>
      <c r="V186" s="577">
        <v>1.3999798049181167</v>
      </c>
      <c r="W186" s="577">
        <v>0.92865327059568403</v>
      </c>
      <c r="X186" s="598">
        <v>3.0418270850716668E-2</v>
      </c>
      <c r="Y186" s="576">
        <v>371398.34731839859</v>
      </c>
      <c r="Z186" s="576">
        <v>12209712.680286963</v>
      </c>
      <c r="AA186" s="576" t="s">
        <v>904</v>
      </c>
      <c r="AB186" s="576" t="s">
        <v>904</v>
      </c>
      <c r="AC186" s="576"/>
      <c r="AD186" s="576"/>
      <c r="AE186" s="576"/>
      <c r="AF186" s="575" t="s">
        <v>1138</v>
      </c>
      <c r="AG186" s="575" t="s">
        <v>915</v>
      </c>
      <c r="AH186" s="575"/>
    </row>
    <row r="187" spans="1:34" ht="18.75" hidden="1" customHeight="1">
      <c r="A187" s="574">
        <v>180</v>
      </c>
      <c r="B187" s="574" t="s">
        <v>754</v>
      </c>
      <c r="C187" s="574" t="s">
        <v>1057</v>
      </c>
      <c r="D187" s="574" t="s">
        <v>1137</v>
      </c>
      <c r="E187" s="574" t="s">
        <v>832</v>
      </c>
      <c r="F187" s="582" t="s">
        <v>842</v>
      </c>
      <c r="G187" s="582" t="s">
        <v>834</v>
      </c>
      <c r="H187" s="582" t="s">
        <v>732</v>
      </c>
      <c r="I187" s="581" t="s">
        <v>835</v>
      </c>
      <c r="J187" s="581" t="s">
        <v>842</v>
      </c>
      <c r="K187" s="580" t="s">
        <v>1059</v>
      </c>
      <c r="L187" s="574">
        <v>2016</v>
      </c>
      <c r="M187" s="579">
        <v>376.71386639097682</v>
      </c>
      <c r="N187" s="578">
        <v>55875757.343223691</v>
      </c>
      <c r="O187" s="578">
        <v>148324.13226125421</v>
      </c>
      <c r="P187" s="577">
        <v>201.62032026562042</v>
      </c>
      <c r="Q187" s="577">
        <v>176.21722775693706</v>
      </c>
      <c r="R187" s="577">
        <v>423.55486988365419</v>
      </c>
      <c r="S187" s="577">
        <v>409.87968010410589</v>
      </c>
      <c r="T187" s="577">
        <v>409.87968010410589</v>
      </c>
      <c r="U187" s="577">
        <v>409.87968010410589</v>
      </c>
      <c r="V187" s="577">
        <v>1229.6390403123178</v>
      </c>
      <c r="W187" s="577">
        <v>815.66056340717068</v>
      </c>
      <c r="X187" s="577">
        <v>143.83056313145227</v>
      </c>
      <c r="Y187" s="576">
        <v>87785699.404548407</v>
      </c>
      <c r="Z187" s="576">
        <v>610341.06724811811</v>
      </c>
      <c r="AA187" s="576">
        <v>19790.441898984238</v>
      </c>
      <c r="AB187" s="576">
        <v>13796.073524135645</v>
      </c>
      <c r="AC187" s="576"/>
      <c r="AD187" s="576"/>
      <c r="AE187" s="576"/>
      <c r="AF187" s="575" t="s">
        <v>918</v>
      </c>
      <c r="AG187" s="575" t="s">
        <v>915</v>
      </c>
      <c r="AH187" s="575"/>
    </row>
    <row r="188" spans="1:34" ht="18.75" hidden="1" customHeight="1">
      <c r="A188" s="574">
        <v>181</v>
      </c>
      <c r="B188" s="574" t="s">
        <v>754</v>
      </c>
      <c r="C188" s="574" t="s">
        <v>1057</v>
      </c>
      <c r="D188" s="574" t="s">
        <v>1137</v>
      </c>
      <c r="E188" s="574" t="s">
        <v>832</v>
      </c>
      <c r="F188" s="582" t="s">
        <v>844</v>
      </c>
      <c r="G188" s="582" t="s">
        <v>834</v>
      </c>
      <c r="H188" s="582" t="s">
        <v>732</v>
      </c>
      <c r="I188" s="581" t="s">
        <v>835</v>
      </c>
      <c r="J188" s="581" t="s">
        <v>844</v>
      </c>
      <c r="K188" s="580" t="s">
        <v>1059</v>
      </c>
      <c r="L188" s="574">
        <v>2016</v>
      </c>
      <c r="M188" s="599">
        <v>7.6410523483615933E-2</v>
      </c>
      <c r="N188" s="578">
        <v>55875757.343223691</v>
      </c>
      <c r="O188" s="578">
        <v>731257355.6076299</v>
      </c>
      <c r="P188" s="598">
        <v>4.3678510654396312E-2</v>
      </c>
      <c r="Q188" s="598">
        <v>4.2567062848854663E-2</v>
      </c>
      <c r="R188" s="598">
        <v>9.2872518429717235E-2</v>
      </c>
      <c r="S188" s="577">
        <v>8.8061421181050314E-2</v>
      </c>
      <c r="T188" s="577">
        <v>8.8061421181050314E-2</v>
      </c>
      <c r="U188" s="577">
        <v>8.8061421181050314E-2</v>
      </c>
      <c r="V188" s="577">
        <v>0.26418426354315094</v>
      </c>
      <c r="W188" s="577">
        <v>0.17524222815029011</v>
      </c>
      <c r="X188" s="598">
        <v>2.9673324892537812E-2</v>
      </c>
      <c r="Y188" s="576">
        <v>87785699.404548407</v>
      </c>
      <c r="Z188" s="576">
        <v>2958404550.9717913</v>
      </c>
      <c r="AA188" s="576">
        <v>12587.905176963079</v>
      </c>
      <c r="AB188" s="576">
        <v>8795.8871184624513</v>
      </c>
      <c r="AC188" s="576"/>
      <c r="AD188" s="576"/>
      <c r="AE188" s="576"/>
      <c r="AF188" s="575" t="s">
        <v>1139</v>
      </c>
      <c r="AG188" s="575" t="s">
        <v>915</v>
      </c>
      <c r="AH188" s="575"/>
    </row>
    <row r="189" spans="1:34" ht="18.75" hidden="1" customHeight="1">
      <c r="A189" s="574">
        <v>182</v>
      </c>
      <c r="B189" s="574" t="s">
        <v>754</v>
      </c>
      <c r="C189" s="574" t="s">
        <v>1057</v>
      </c>
      <c r="D189" s="574" t="s">
        <v>1137</v>
      </c>
      <c r="E189" s="574" t="s">
        <v>832</v>
      </c>
      <c r="F189" s="582" t="s">
        <v>846</v>
      </c>
      <c r="G189" s="582" t="s">
        <v>834</v>
      </c>
      <c r="H189" s="582" t="s">
        <v>732</v>
      </c>
      <c r="I189" s="581" t="s">
        <v>835</v>
      </c>
      <c r="J189" s="581" t="s">
        <v>846</v>
      </c>
      <c r="K189" s="580" t="s">
        <v>1059</v>
      </c>
      <c r="L189" s="574">
        <v>2016</v>
      </c>
      <c r="M189" s="599">
        <v>0.58191654386551739</v>
      </c>
      <c r="N189" s="578">
        <v>1766485.0760763052</v>
      </c>
      <c r="O189" s="578">
        <v>3035633.0210892665</v>
      </c>
      <c r="P189" s="598">
        <v>0.31498117127231839</v>
      </c>
      <c r="Q189" s="598">
        <v>0.41291915635076459</v>
      </c>
      <c r="R189" s="598">
        <v>0.99923114146681258</v>
      </c>
      <c r="S189" s="577">
        <v>0.65296111666289669</v>
      </c>
      <c r="T189" s="577">
        <v>0.65296111666289669</v>
      </c>
      <c r="U189" s="577">
        <v>0.65296111666289669</v>
      </c>
      <c r="V189" s="577">
        <v>1.9588833499886902</v>
      </c>
      <c r="W189" s="577">
        <v>1.2993926221591645</v>
      </c>
      <c r="X189" s="598">
        <v>0.34571219227295985</v>
      </c>
      <c r="Y189" s="576">
        <v>4221046.5377249625</v>
      </c>
      <c r="Z189" s="576">
        <v>12209712.680286963</v>
      </c>
      <c r="AA189" s="576">
        <v>93057279.676673338</v>
      </c>
      <c r="AB189" s="576">
        <v>64105751.404088937</v>
      </c>
      <c r="AC189" s="576"/>
      <c r="AD189" s="576"/>
      <c r="AE189" s="576"/>
      <c r="AF189" s="575" t="s">
        <v>1140</v>
      </c>
      <c r="AG189" s="575" t="s">
        <v>915</v>
      </c>
      <c r="AH189" s="575"/>
    </row>
    <row r="190" spans="1:34" ht="18.75" hidden="1" customHeight="1">
      <c r="A190" s="574">
        <v>183</v>
      </c>
      <c r="B190" s="574" t="s">
        <v>754</v>
      </c>
      <c r="C190" s="574" t="s">
        <v>1141</v>
      </c>
      <c r="D190" s="574" t="s">
        <v>1142</v>
      </c>
      <c r="E190" s="574" t="s">
        <v>1143</v>
      </c>
      <c r="F190" s="582" t="s">
        <v>896</v>
      </c>
      <c r="G190" s="582" t="s">
        <v>1144</v>
      </c>
      <c r="H190" s="582" t="s">
        <v>925</v>
      </c>
      <c r="I190" s="581" t="s">
        <v>1145</v>
      </c>
      <c r="J190" s="581" t="s">
        <v>1146</v>
      </c>
      <c r="K190" s="580" t="s">
        <v>1059</v>
      </c>
      <c r="L190" s="584" t="s">
        <v>763</v>
      </c>
      <c r="M190" s="584" t="s">
        <v>763</v>
      </c>
      <c r="N190" s="584" t="s">
        <v>763</v>
      </c>
      <c r="O190" s="584" t="s">
        <v>763</v>
      </c>
      <c r="P190" s="584" t="s">
        <v>763</v>
      </c>
      <c r="Q190" s="584" t="s">
        <v>763</v>
      </c>
      <c r="R190" s="584" t="s">
        <v>763</v>
      </c>
      <c r="S190" s="584" t="s">
        <v>763</v>
      </c>
      <c r="T190" s="584" t="s">
        <v>763</v>
      </c>
      <c r="U190" s="584" t="s">
        <v>763</v>
      </c>
      <c r="V190" s="584" t="s">
        <v>763</v>
      </c>
      <c r="W190" s="584" t="s">
        <v>763</v>
      </c>
      <c r="X190" s="584" t="s">
        <v>763</v>
      </c>
      <c r="Y190" s="584" t="s">
        <v>763</v>
      </c>
      <c r="Z190" s="584" t="s">
        <v>763</v>
      </c>
      <c r="AA190" s="584">
        <v>57555196.188724354</v>
      </c>
      <c r="AB190" s="584">
        <v>39673357.086656652</v>
      </c>
      <c r="AC190" s="584"/>
      <c r="AD190" s="584"/>
      <c r="AE190" s="584"/>
      <c r="AF190" s="575" t="s">
        <v>1147</v>
      </c>
      <c r="AG190" s="575"/>
      <c r="AH190" s="575"/>
    </row>
    <row r="191" spans="1:34" ht="18.75" hidden="1" customHeight="1">
      <c r="A191" s="574">
        <v>184</v>
      </c>
      <c r="B191" s="574" t="s">
        <v>754</v>
      </c>
      <c r="C191" s="574" t="s">
        <v>1141</v>
      </c>
      <c r="D191" s="574" t="s">
        <v>1142</v>
      </c>
      <c r="E191" s="574" t="s">
        <v>1148</v>
      </c>
      <c r="F191" s="582" t="s">
        <v>896</v>
      </c>
      <c r="G191" s="582" t="s">
        <v>1144</v>
      </c>
      <c r="H191" s="582" t="s">
        <v>925</v>
      </c>
      <c r="I191" s="581" t="s">
        <v>1149</v>
      </c>
      <c r="J191" s="581" t="s">
        <v>1150</v>
      </c>
      <c r="K191" s="580" t="s">
        <v>1059</v>
      </c>
      <c r="L191" s="584" t="s">
        <v>763</v>
      </c>
      <c r="M191" s="584" t="s">
        <v>763</v>
      </c>
      <c r="N191" s="584" t="s">
        <v>763</v>
      </c>
      <c r="O191" s="584" t="s">
        <v>763</v>
      </c>
      <c r="P191" s="584" t="s">
        <v>763</v>
      </c>
      <c r="Q191" s="584" t="s">
        <v>763</v>
      </c>
      <c r="R191" s="584" t="s">
        <v>763</v>
      </c>
      <c r="S191" s="584" t="s">
        <v>763</v>
      </c>
      <c r="T191" s="584" t="s">
        <v>763</v>
      </c>
      <c r="U191" s="584" t="s">
        <v>763</v>
      </c>
      <c r="V191" s="584" t="s">
        <v>763</v>
      </c>
      <c r="W191" s="584" t="s">
        <v>763</v>
      </c>
      <c r="X191" s="584" t="s">
        <v>763</v>
      </c>
      <c r="Y191" s="584" t="s">
        <v>763</v>
      </c>
      <c r="Z191" s="584" t="s">
        <v>763</v>
      </c>
      <c r="AA191" s="584">
        <v>1053301.9403820408</v>
      </c>
      <c r="AB191" s="584">
        <v>759137.9470984065</v>
      </c>
      <c r="AC191" s="584"/>
      <c r="AD191" s="584"/>
      <c r="AE191" s="584"/>
      <c r="AF191" s="575" t="s">
        <v>1151</v>
      </c>
      <c r="AG191" s="575"/>
      <c r="AH191" s="575"/>
    </row>
    <row r="192" spans="1:34" ht="18.75" hidden="1" customHeight="1">
      <c r="A192" s="574">
        <v>185</v>
      </c>
      <c r="B192" s="574" t="s">
        <v>754</v>
      </c>
      <c r="C192" s="574" t="s">
        <v>1141</v>
      </c>
      <c r="D192" s="574" t="s">
        <v>1152</v>
      </c>
      <c r="E192" s="574" t="s">
        <v>1153</v>
      </c>
      <c r="F192" s="582" t="s">
        <v>896</v>
      </c>
      <c r="G192" s="582" t="s">
        <v>1154</v>
      </c>
      <c r="H192" s="582" t="s">
        <v>925</v>
      </c>
      <c r="I192" s="581" t="s">
        <v>1155</v>
      </c>
      <c r="J192" s="581" t="s">
        <v>1156</v>
      </c>
      <c r="K192" s="580" t="s">
        <v>1059</v>
      </c>
      <c r="L192" s="584" t="s">
        <v>763</v>
      </c>
      <c r="M192" s="584" t="s">
        <v>763</v>
      </c>
      <c r="N192" s="584" t="s">
        <v>763</v>
      </c>
      <c r="O192" s="584" t="s">
        <v>763</v>
      </c>
      <c r="P192" s="584" t="s">
        <v>763</v>
      </c>
      <c r="Q192" s="584" t="s">
        <v>763</v>
      </c>
      <c r="R192" s="584" t="s">
        <v>763</v>
      </c>
      <c r="S192" s="584" t="s">
        <v>763</v>
      </c>
      <c r="T192" s="584" t="s">
        <v>763</v>
      </c>
      <c r="U192" s="584" t="s">
        <v>763</v>
      </c>
      <c r="V192" s="584" t="s">
        <v>763</v>
      </c>
      <c r="W192" s="584" t="s">
        <v>763</v>
      </c>
      <c r="X192" s="584" t="s">
        <v>763</v>
      </c>
      <c r="Y192" s="584" t="s">
        <v>763</v>
      </c>
      <c r="Z192" s="584" t="s">
        <v>763</v>
      </c>
      <c r="AA192" s="584">
        <v>575040.6713821548</v>
      </c>
      <c r="AB192" s="584">
        <v>406567.01037731807</v>
      </c>
      <c r="AC192" s="584"/>
      <c r="AD192" s="584"/>
      <c r="AE192" s="584"/>
      <c r="AF192" s="575" t="s">
        <v>1157</v>
      </c>
      <c r="AG192" s="575"/>
      <c r="AH192" s="575"/>
    </row>
    <row r="193" spans="1:34" ht="18.75" hidden="1" customHeight="1">
      <c r="A193" s="574">
        <v>186</v>
      </c>
      <c r="B193" s="574" t="s">
        <v>754</v>
      </c>
      <c r="C193" s="574" t="s">
        <v>1141</v>
      </c>
      <c r="D193" s="574" t="s">
        <v>1152</v>
      </c>
      <c r="E193" s="574" t="s">
        <v>1158</v>
      </c>
      <c r="F193" s="582" t="s">
        <v>896</v>
      </c>
      <c r="G193" s="582" t="s">
        <v>1154</v>
      </c>
      <c r="H193" s="582" t="s">
        <v>925</v>
      </c>
      <c r="I193" s="581" t="s">
        <v>1159</v>
      </c>
      <c r="J193" s="581" t="s">
        <v>1160</v>
      </c>
      <c r="K193" s="580" t="s">
        <v>1059</v>
      </c>
      <c r="L193" s="584" t="s">
        <v>763</v>
      </c>
      <c r="M193" s="584" t="s">
        <v>763</v>
      </c>
      <c r="N193" s="584" t="s">
        <v>763</v>
      </c>
      <c r="O193" s="584" t="s">
        <v>763</v>
      </c>
      <c r="P193" s="584" t="s">
        <v>763</v>
      </c>
      <c r="Q193" s="584" t="s">
        <v>763</v>
      </c>
      <c r="R193" s="584" t="s">
        <v>763</v>
      </c>
      <c r="S193" s="584" t="s">
        <v>763</v>
      </c>
      <c r="T193" s="584" t="s">
        <v>763</v>
      </c>
      <c r="U193" s="584" t="s">
        <v>763</v>
      </c>
      <c r="V193" s="584" t="s">
        <v>763</v>
      </c>
      <c r="W193" s="584" t="s">
        <v>763</v>
      </c>
      <c r="X193" s="584" t="s">
        <v>763</v>
      </c>
      <c r="Y193" s="584" t="s">
        <v>763</v>
      </c>
      <c r="Z193" s="584" t="s">
        <v>763</v>
      </c>
      <c r="AA193" s="584">
        <v>216695.24417346204</v>
      </c>
      <c r="AB193" s="584">
        <v>151059.96804957898</v>
      </c>
      <c r="AC193" s="584"/>
      <c r="AD193" s="584"/>
      <c r="AE193" s="584"/>
      <c r="AF193" s="575" t="s">
        <v>1157</v>
      </c>
      <c r="AG193" s="575" t="s">
        <v>1161</v>
      </c>
      <c r="AH193" s="575" t="s">
        <v>1162</v>
      </c>
    </row>
    <row r="194" spans="1:34" ht="18.75" hidden="1" customHeight="1">
      <c r="A194" s="574">
        <v>187</v>
      </c>
      <c r="B194" s="574" t="s">
        <v>754</v>
      </c>
      <c r="C194" s="574" t="s">
        <v>1141</v>
      </c>
      <c r="D194" s="574" t="s">
        <v>1163</v>
      </c>
      <c r="E194" s="574" t="s">
        <v>1164</v>
      </c>
      <c r="F194" s="582" t="s">
        <v>896</v>
      </c>
      <c r="G194" s="582" t="s">
        <v>1165</v>
      </c>
      <c r="H194" s="582" t="s">
        <v>925</v>
      </c>
      <c r="I194" s="581" t="s">
        <v>1166</v>
      </c>
      <c r="J194" s="581" t="s">
        <v>1167</v>
      </c>
      <c r="K194" s="580" t="s">
        <v>1059</v>
      </c>
      <c r="L194" s="584" t="s">
        <v>763</v>
      </c>
      <c r="M194" s="584" t="s">
        <v>763</v>
      </c>
      <c r="N194" s="584" t="s">
        <v>763</v>
      </c>
      <c r="O194" s="584" t="s">
        <v>763</v>
      </c>
      <c r="P194" s="584" t="s">
        <v>763</v>
      </c>
      <c r="Q194" s="584" t="s">
        <v>763</v>
      </c>
      <c r="R194" s="584" t="s">
        <v>763</v>
      </c>
      <c r="S194" s="584" t="s">
        <v>763</v>
      </c>
      <c r="T194" s="584" t="s">
        <v>763</v>
      </c>
      <c r="U194" s="584" t="s">
        <v>763</v>
      </c>
      <c r="V194" s="584" t="s">
        <v>763</v>
      </c>
      <c r="W194" s="584" t="s">
        <v>763</v>
      </c>
      <c r="X194" s="584" t="s">
        <v>763</v>
      </c>
      <c r="Y194" s="584" t="s">
        <v>763</v>
      </c>
      <c r="Z194" s="584" t="s">
        <v>763</v>
      </c>
      <c r="AA194" s="584">
        <v>136828.47988703841</v>
      </c>
      <c r="AB194" s="584">
        <v>95609.860954446704</v>
      </c>
      <c r="AC194" s="584"/>
      <c r="AD194" s="584"/>
      <c r="AE194" s="584"/>
      <c r="AF194" s="575" t="s">
        <v>1168</v>
      </c>
      <c r="AG194" s="575"/>
      <c r="AH194" s="575"/>
    </row>
    <row r="195" spans="1:34" ht="18.75" hidden="1" customHeight="1">
      <c r="A195" s="574">
        <v>188</v>
      </c>
      <c r="B195" s="574" t="s">
        <v>754</v>
      </c>
      <c r="C195" s="574" t="s">
        <v>1141</v>
      </c>
      <c r="D195" s="574" t="s">
        <v>895</v>
      </c>
      <c r="E195" s="574" t="s">
        <v>768</v>
      </c>
      <c r="F195" s="582" t="s">
        <v>769</v>
      </c>
      <c r="G195" s="582" t="s">
        <v>770</v>
      </c>
      <c r="H195" s="582" t="s">
        <v>732</v>
      </c>
      <c r="I195" s="581" t="s">
        <v>1169</v>
      </c>
      <c r="J195" s="581" t="s">
        <v>769</v>
      </c>
      <c r="K195" s="580" t="s">
        <v>1170</v>
      </c>
      <c r="L195" s="574">
        <v>2016</v>
      </c>
      <c r="M195" s="579">
        <v>4590.9439276523699</v>
      </c>
      <c r="N195" s="584" t="s">
        <v>763</v>
      </c>
      <c r="O195" s="578" t="s">
        <v>763</v>
      </c>
      <c r="P195" s="577">
        <v>2120.2284962919252</v>
      </c>
      <c r="Q195" s="577">
        <v>4869.3797351635285</v>
      </c>
      <c r="R195" s="577">
        <v>2898.0948820547387</v>
      </c>
      <c r="S195" s="577">
        <v>6596.8139663280799</v>
      </c>
      <c r="T195" s="577">
        <v>6596.8139663280799</v>
      </c>
      <c r="U195" s="577">
        <v>6596.8139663280799</v>
      </c>
      <c r="V195" s="577">
        <v>19790.441898984238</v>
      </c>
      <c r="W195" s="577">
        <v>13796.073524135645</v>
      </c>
      <c r="X195" s="577">
        <v>1897.323159941147</v>
      </c>
      <c r="Y195" s="576" t="s">
        <v>764</v>
      </c>
      <c r="Z195" s="576" t="s">
        <v>764</v>
      </c>
      <c r="AA195" s="576">
        <v>1017565788.8855505</v>
      </c>
      <c r="AB195" s="576">
        <v>700985669.53869808</v>
      </c>
      <c r="AC195" s="576"/>
      <c r="AD195" s="576"/>
      <c r="AE195" s="576"/>
      <c r="AF195" s="575" t="s">
        <v>1060</v>
      </c>
      <c r="AG195" s="575" t="s">
        <v>1061</v>
      </c>
      <c r="AH195" s="575" t="s">
        <v>1062</v>
      </c>
    </row>
    <row r="196" spans="1:34" ht="18.75" hidden="1" customHeight="1">
      <c r="A196" s="574">
        <v>189</v>
      </c>
      <c r="B196" s="574" t="s">
        <v>754</v>
      </c>
      <c r="C196" s="574" t="s">
        <v>1141</v>
      </c>
      <c r="D196" s="574" t="s">
        <v>895</v>
      </c>
      <c r="E196" s="574" t="s">
        <v>768</v>
      </c>
      <c r="F196" s="582" t="s">
        <v>774</v>
      </c>
      <c r="G196" s="582" t="s">
        <v>770</v>
      </c>
      <c r="H196" s="582" t="s">
        <v>732</v>
      </c>
      <c r="I196" s="581" t="s">
        <v>1169</v>
      </c>
      <c r="J196" s="581" t="s">
        <v>774</v>
      </c>
      <c r="K196" s="580" t="s">
        <v>1170</v>
      </c>
      <c r="L196" s="574">
        <v>2016</v>
      </c>
      <c r="M196" s="579">
        <v>3554.7299791819801</v>
      </c>
      <c r="N196" s="584" t="s">
        <v>763</v>
      </c>
      <c r="O196" s="578" t="s">
        <v>763</v>
      </c>
      <c r="P196" s="577">
        <v>1561.293975827205</v>
      </c>
      <c r="Q196" s="577">
        <v>3771.8348593808496</v>
      </c>
      <c r="R196" s="577">
        <v>2497.9844953547299</v>
      </c>
      <c r="S196" s="577">
        <v>4195.9683923210259</v>
      </c>
      <c r="T196" s="577">
        <v>4195.9683923210259</v>
      </c>
      <c r="U196" s="577">
        <v>4195.9683923210259</v>
      </c>
      <c r="V196" s="577">
        <v>12587.905176963079</v>
      </c>
      <c r="W196" s="577">
        <v>8795.8871184624513</v>
      </c>
      <c r="X196" s="577">
        <v>1409.4834003058486</v>
      </c>
      <c r="Y196" s="576" t="s">
        <v>764</v>
      </c>
      <c r="Z196" s="576" t="s">
        <v>764</v>
      </c>
      <c r="AA196" s="576">
        <v>627209494.50351882</v>
      </c>
      <c r="AB196" s="576">
        <v>432341611.03345257</v>
      </c>
      <c r="AC196" s="576"/>
      <c r="AD196" s="576"/>
      <c r="AE196" s="576"/>
      <c r="AF196" s="575" t="s">
        <v>1060</v>
      </c>
      <c r="AG196" s="575" t="s">
        <v>1061</v>
      </c>
      <c r="AH196" s="575" t="s">
        <v>1062</v>
      </c>
    </row>
    <row r="197" spans="1:34" ht="18.75" hidden="1" customHeight="1">
      <c r="A197" s="574">
        <v>190</v>
      </c>
      <c r="B197" s="574" t="s">
        <v>754</v>
      </c>
      <c r="C197" s="574" t="s">
        <v>1141</v>
      </c>
      <c r="D197" s="574" t="s">
        <v>895</v>
      </c>
      <c r="E197" s="574" t="s">
        <v>768</v>
      </c>
      <c r="F197" s="582" t="s">
        <v>775</v>
      </c>
      <c r="G197" s="582" t="s">
        <v>770</v>
      </c>
      <c r="H197" s="582" t="s">
        <v>732</v>
      </c>
      <c r="I197" s="581" t="s">
        <v>1169</v>
      </c>
      <c r="J197" s="581" t="s">
        <v>775</v>
      </c>
      <c r="K197" s="580" t="s">
        <v>1170</v>
      </c>
      <c r="L197" s="574">
        <v>2016</v>
      </c>
      <c r="M197" s="579">
        <v>17529533.075263601</v>
      </c>
      <c r="N197" s="584" t="s">
        <v>763</v>
      </c>
      <c r="O197" s="578" t="s">
        <v>763</v>
      </c>
      <c r="P197" s="577">
        <v>11829233.779383814</v>
      </c>
      <c r="Q197" s="577">
        <v>25281292.089263417</v>
      </c>
      <c r="R197" s="577">
        <v>12199569.293464012</v>
      </c>
      <c r="S197" s="577">
        <v>31019093.225557778</v>
      </c>
      <c r="T197" s="577">
        <v>31019093.225557778</v>
      </c>
      <c r="U197" s="577">
        <v>31019093.225557778</v>
      </c>
      <c r="V197" s="577">
        <v>93057279.676673338</v>
      </c>
      <c r="W197" s="577">
        <v>64105751.404088937</v>
      </c>
      <c r="X197" s="577">
        <v>14438508.915031388</v>
      </c>
      <c r="Y197" s="576" t="s">
        <v>764</v>
      </c>
      <c r="Z197" s="576" t="s">
        <v>764</v>
      </c>
      <c r="AA197" s="576">
        <v>11987960.476642199</v>
      </c>
      <c r="AB197" s="576">
        <v>8639987.6020679921</v>
      </c>
      <c r="AC197" s="576"/>
      <c r="AD197" s="576"/>
      <c r="AE197" s="576"/>
      <c r="AF197" s="575" t="s">
        <v>1060</v>
      </c>
      <c r="AG197" s="575" t="s">
        <v>1061</v>
      </c>
      <c r="AH197" s="575" t="s">
        <v>1062</v>
      </c>
    </row>
    <row r="198" spans="1:34" ht="18.75" hidden="1" customHeight="1">
      <c r="A198" s="574">
        <v>191</v>
      </c>
      <c r="B198" s="574" t="s">
        <v>754</v>
      </c>
      <c r="C198" s="574" t="s">
        <v>1141</v>
      </c>
      <c r="D198" s="574" t="s">
        <v>895</v>
      </c>
      <c r="E198" s="574" t="s">
        <v>768</v>
      </c>
      <c r="F198" s="582" t="s">
        <v>776</v>
      </c>
      <c r="G198" s="582" t="s">
        <v>770</v>
      </c>
      <c r="H198" s="582" t="s">
        <v>732</v>
      </c>
      <c r="I198" s="581" t="s">
        <v>1169</v>
      </c>
      <c r="J198" s="581" t="s">
        <v>776</v>
      </c>
      <c r="K198" s="580" t="s">
        <v>1170</v>
      </c>
      <c r="L198" s="574">
        <v>2016</v>
      </c>
      <c r="M198" s="579">
        <v>12908801.461421</v>
      </c>
      <c r="N198" s="584" t="s">
        <v>763</v>
      </c>
      <c r="O198" s="578" t="s">
        <v>763</v>
      </c>
      <c r="P198" s="577">
        <v>8187370.7973197354</v>
      </c>
      <c r="Q198" s="577">
        <v>19629014.223912973</v>
      </c>
      <c r="R198" s="577">
        <v>10464686.287194207</v>
      </c>
      <c r="S198" s="577">
        <v>19185065.396241453</v>
      </c>
      <c r="T198" s="577">
        <v>19185065.396241453</v>
      </c>
      <c r="U198" s="577">
        <v>19185065.396241453</v>
      </c>
      <c r="V198" s="577">
        <v>57555196.188724354</v>
      </c>
      <c r="W198" s="577">
        <v>39673357.086656652</v>
      </c>
      <c r="X198" s="577">
        <v>10977955.680839896</v>
      </c>
      <c r="Y198" s="576" t="s">
        <v>764</v>
      </c>
      <c r="Z198" s="576" t="s">
        <v>764</v>
      </c>
      <c r="AA198" s="576">
        <v>6550567.4061060473</v>
      </c>
      <c r="AB198" s="576">
        <v>4631402.1583452942</v>
      </c>
      <c r="AC198" s="576"/>
      <c r="AD198" s="576"/>
      <c r="AE198" s="576"/>
      <c r="AF198" s="575" t="s">
        <v>1060</v>
      </c>
      <c r="AG198" s="575" t="s">
        <v>1061</v>
      </c>
      <c r="AH198" s="575" t="s">
        <v>1062</v>
      </c>
    </row>
    <row r="199" spans="1:34" ht="18.75" hidden="1" customHeight="1">
      <c r="A199" s="574">
        <v>192</v>
      </c>
      <c r="B199" s="574" t="s">
        <v>754</v>
      </c>
      <c r="C199" s="574" t="s">
        <v>1141</v>
      </c>
      <c r="D199" s="574" t="s">
        <v>895</v>
      </c>
      <c r="E199" s="574" t="s">
        <v>768</v>
      </c>
      <c r="F199" s="582" t="s">
        <v>777</v>
      </c>
      <c r="G199" s="582" t="s">
        <v>770</v>
      </c>
      <c r="H199" s="582" t="s">
        <v>732</v>
      </c>
      <c r="I199" s="581" t="s">
        <v>1169</v>
      </c>
      <c r="J199" s="581" t="s">
        <v>777</v>
      </c>
      <c r="K199" s="580" t="s">
        <v>1170</v>
      </c>
      <c r="L199" s="574">
        <v>2016</v>
      </c>
      <c r="M199" s="579">
        <v>658150.57731771597</v>
      </c>
      <c r="N199" s="584" t="s">
        <v>763</v>
      </c>
      <c r="O199" s="578" t="s">
        <v>763</v>
      </c>
      <c r="P199" s="577">
        <v>717123.36628211441</v>
      </c>
      <c r="Q199" s="577">
        <v>165007.97731415418</v>
      </c>
      <c r="R199" s="577">
        <v>29882.156361386344</v>
      </c>
      <c r="S199" s="577">
        <v>351100.64679401362</v>
      </c>
      <c r="T199" s="577">
        <v>351100.64679401362</v>
      </c>
      <c r="U199" s="577">
        <v>351100.64679401362</v>
      </c>
      <c r="V199" s="577">
        <v>1053301.9403820408</v>
      </c>
      <c r="W199" s="577">
        <v>759137.9470984065</v>
      </c>
      <c r="X199" s="577">
        <v>190743.77595599869</v>
      </c>
      <c r="Y199" s="576" t="s">
        <v>764</v>
      </c>
      <c r="Z199" s="576" t="s">
        <v>764</v>
      </c>
      <c r="AA199" s="576">
        <v>28309.51801406579</v>
      </c>
      <c r="AB199" s="576">
        <v>19501.998451757834</v>
      </c>
      <c r="AC199" s="576"/>
      <c r="AD199" s="576"/>
      <c r="AE199" s="576"/>
      <c r="AF199" s="575" t="s">
        <v>1060</v>
      </c>
      <c r="AG199" s="575" t="s">
        <v>1061</v>
      </c>
      <c r="AH199" s="575" t="s">
        <v>1062</v>
      </c>
    </row>
    <row r="200" spans="1:34" ht="18.75" hidden="1" customHeight="1">
      <c r="A200" s="574">
        <v>193</v>
      </c>
      <c r="B200" s="574" t="s">
        <v>754</v>
      </c>
      <c r="C200" s="574" t="s">
        <v>1141</v>
      </c>
      <c r="D200" s="574" t="s">
        <v>895</v>
      </c>
      <c r="E200" s="574" t="s">
        <v>768</v>
      </c>
      <c r="F200" s="582" t="s">
        <v>778</v>
      </c>
      <c r="G200" s="582" t="s">
        <v>770</v>
      </c>
      <c r="H200" s="582" t="s">
        <v>732</v>
      </c>
      <c r="I200" s="581" t="s">
        <v>1169</v>
      </c>
      <c r="J200" s="581" t="s">
        <v>778</v>
      </c>
      <c r="K200" s="580" t="s">
        <v>1170</v>
      </c>
      <c r="L200" s="574">
        <v>2016</v>
      </c>
      <c r="M200" s="579">
        <v>395429.50560636498</v>
      </c>
      <c r="N200" s="584" t="s">
        <v>763</v>
      </c>
      <c r="O200" s="578" t="s">
        <v>763</v>
      </c>
      <c r="P200" s="577">
        <v>428364.72049244336</v>
      </c>
      <c r="Q200" s="577">
        <v>99632.881440777332</v>
      </c>
      <c r="R200" s="577">
        <v>17095.51933578297</v>
      </c>
      <c r="S200" s="577">
        <v>191680.22379405162</v>
      </c>
      <c r="T200" s="577">
        <v>191680.22379405162</v>
      </c>
      <c r="U200" s="577">
        <v>191680.22379405162</v>
      </c>
      <c r="V200" s="577">
        <v>575040.6713821548</v>
      </c>
      <c r="W200" s="577">
        <v>406567.01037731807</v>
      </c>
      <c r="X200" s="577">
        <v>166308.49588132161</v>
      </c>
      <c r="Y200" s="576" t="s">
        <v>764</v>
      </c>
      <c r="Z200" s="576" t="s">
        <v>764</v>
      </c>
      <c r="AA200" s="576" t="s">
        <v>904</v>
      </c>
      <c r="AB200" s="576" t="s">
        <v>904</v>
      </c>
      <c r="AC200" s="576"/>
      <c r="AD200" s="576"/>
      <c r="AE200" s="576"/>
      <c r="AF200" s="575" t="s">
        <v>1060</v>
      </c>
      <c r="AG200" s="575" t="s">
        <v>1061</v>
      </c>
      <c r="AH200" s="575" t="s">
        <v>1062</v>
      </c>
    </row>
    <row r="201" spans="1:34" ht="18.75" hidden="1" customHeight="1">
      <c r="A201" s="574">
        <v>194</v>
      </c>
      <c r="B201" s="574" t="s">
        <v>754</v>
      </c>
      <c r="C201" s="574" t="s">
        <v>1141</v>
      </c>
      <c r="D201" s="574" t="s">
        <v>895</v>
      </c>
      <c r="E201" s="574" t="s">
        <v>768</v>
      </c>
      <c r="F201" s="582" t="s">
        <v>779</v>
      </c>
      <c r="G201" s="582" t="s">
        <v>770</v>
      </c>
      <c r="H201" s="582" t="s">
        <v>732</v>
      </c>
      <c r="I201" s="581" t="s">
        <v>1169</v>
      </c>
      <c r="J201" s="581" t="s">
        <v>779</v>
      </c>
      <c r="K201" s="580" t="s">
        <v>1170</v>
      </c>
      <c r="L201" s="574">
        <v>2016</v>
      </c>
      <c r="M201" s="579">
        <v>55180.001106433003</v>
      </c>
      <c r="N201" s="584" t="s">
        <v>763</v>
      </c>
      <c r="O201" s="578" t="s">
        <v>763</v>
      </c>
      <c r="P201" s="577">
        <v>18670.744517401385</v>
      </c>
      <c r="Q201" s="577">
        <v>44541.967750757394</v>
      </c>
      <c r="R201" s="577">
        <v>23630.438480622244</v>
      </c>
      <c r="S201" s="577">
        <v>72231.748057820674</v>
      </c>
      <c r="T201" s="577">
        <v>72231.748057820674</v>
      </c>
      <c r="U201" s="577">
        <v>72231.748057820674</v>
      </c>
      <c r="V201" s="577">
        <v>216695.24417346204</v>
      </c>
      <c r="W201" s="577">
        <v>151059.96804957898</v>
      </c>
      <c r="X201" s="577">
        <v>17778.648464718222</v>
      </c>
      <c r="Y201" s="576" t="s">
        <v>764</v>
      </c>
      <c r="Z201" s="576" t="s">
        <v>764</v>
      </c>
      <c r="AA201" s="576" t="s">
        <v>904</v>
      </c>
      <c r="AB201" s="576" t="s">
        <v>904</v>
      </c>
      <c r="AC201" s="576"/>
      <c r="AD201" s="576"/>
      <c r="AE201" s="576"/>
      <c r="AF201" s="575" t="s">
        <v>1060</v>
      </c>
      <c r="AG201" s="575" t="s">
        <v>1061</v>
      </c>
      <c r="AH201" s="575" t="s">
        <v>1062</v>
      </c>
    </row>
    <row r="202" spans="1:34" ht="18.75" hidden="1" customHeight="1">
      <c r="A202" s="574">
        <v>195</v>
      </c>
      <c r="B202" s="574" t="s">
        <v>754</v>
      </c>
      <c r="C202" s="574" t="s">
        <v>1141</v>
      </c>
      <c r="D202" s="574" t="s">
        <v>895</v>
      </c>
      <c r="E202" s="574" t="s">
        <v>768</v>
      </c>
      <c r="F202" s="582" t="s">
        <v>782</v>
      </c>
      <c r="G202" s="582" t="s">
        <v>770</v>
      </c>
      <c r="H202" s="582" t="s">
        <v>732</v>
      </c>
      <c r="I202" s="581" t="s">
        <v>1169</v>
      </c>
      <c r="J202" s="581" t="s">
        <v>782</v>
      </c>
      <c r="K202" s="580" t="s">
        <v>1170</v>
      </c>
      <c r="L202" s="574">
        <v>2016</v>
      </c>
      <c r="M202" s="579">
        <v>41747.003227813402</v>
      </c>
      <c r="N202" s="584" t="s">
        <v>763</v>
      </c>
      <c r="O202" s="578" t="s">
        <v>763</v>
      </c>
      <c r="P202" s="577">
        <v>13285.931537879211</v>
      </c>
      <c r="Q202" s="577">
        <v>34211.996240279623</v>
      </c>
      <c r="R202" s="577">
        <v>20075.722901657369</v>
      </c>
      <c r="S202" s="577">
        <v>45609.493295679466</v>
      </c>
      <c r="T202" s="577">
        <v>45609.493295679466</v>
      </c>
      <c r="U202" s="577">
        <v>45609.493295679466</v>
      </c>
      <c r="V202" s="577">
        <v>136828.47988703841</v>
      </c>
      <c r="W202" s="577">
        <v>95609.860954446704</v>
      </c>
      <c r="X202" s="577">
        <v>12459.039077470705</v>
      </c>
      <c r="Y202" s="576" t="s">
        <v>764</v>
      </c>
      <c r="Z202" s="576" t="s">
        <v>764</v>
      </c>
      <c r="AA202" s="576" t="s">
        <v>904</v>
      </c>
      <c r="AB202" s="576" t="s">
        <v>904</v>
      </c>
      <c r="AC202" s="576"/>
      <c r="AD202" s="576"/>
      <c r="AE202" s="576"/>
      <c r="AF202" s="575" t="s">
        <v>1060</v>
      </c>
      <c r="AG202" s="575" t="s">
        <v>1061</v>
      </c>
      <c r="AH202" s="575" t="s">
        <v>1062</v>
      </c>
    </row>
    <row r="203" spans="1:34" ht="18.75" hidden="1" customHeight="1">
      <c r="A203" s="574">
        <v>196</v>
      </c>
      <c r="B203" s="574" t="s">
        <v>754</v>
      </c>
      <c r="C203" s="574" t="s">
        <v>1141</v>
      </c>
      <c r="D203" s="574" t="s">
        <v>895</v>
      </c>
      <c r="E203" s="574" t="s">
        <v>768</v>
      </c>
      <c r="F203" s="582" t="s">
        <v>783</v>
      </c>
      <c r="G203" s="582" t="s">
        <v>770</v>
      </c>
      <c r="H203" s="582" t="s">
        <v>732</v>
      </c>
      <c r="I203" s="581" t="s">
        <v>1169</v>
      </c>
      <c r="J203" s="581" t="s">
        <v>783</v>
      </c>
      <c r="K203" s="580" t="s">
        <v>1170</v>
      </c>
      <c r="L203" s="574">
        <v>2016</v>
      </c>
      <c r="M203" s="579">
        <v>215162157.76574799</v>
      </c>
      <c r="N203" s="584" t="s">
        <v>763</v>
      </c>
      <c r="O203" s="578" t="s">
        <v>763</v>
      </c>
      <c r="P203" s="577">
        <v>102078374.17575823</v>
      </c>
      <c r="Q203" s="577">
        <v>264032344.80648011</v>
      </c>
      <c r="R203" s="577">
        <v>102671892.85767052</v>
      </c>
      <c r="S203" s="577">
        <v>339188596.29518348</v>
      </c>
      <c r="T203" s="577">
        <v>339188596.29518348</v>
      </c>
      <c r="U203" s="577">
        <v>339188596.29518348</v>
      </c>
      <c r="V203" s="577">
        <v>1017565788.8855505</v>
      </c>
      <c r="W203" s="577">
        <v>700985669.53869808</v>
      </c>
      <c r="X203" s="577">
        <v>121695934.54045625</v>
      </c>
      <c r="Y203" s="576" t="s">
        <v>764</v>
      </c>
      <c r="Z203" s="576" t="s">
        <v>764</v>
      </c>
      <c r="AA203" s="576" t="s">
        <v>904</v>
      </c>
      <c r="AB203" s="576" t="s">
        <v>904</v>
      </c>
      <c r="AC203" s="576"/>
      <c r="AD203" s="576"/>
      <c r="AE203" s="576"/>
      <c r="AF203" s="575" t="s">
        <v>1060</v>
      </c>
      <c r="AG203" s="575" t="s">
        <v>1061</v>
      </c>
      <c r="AH203" s="575" t="s">
        <v>1062</v>
      </c>
    </row>
    <row r="204" spans="1:34" ht="18.75" hidden="1" customHeight="1">
      <c r="A204" s="574">
        <v>197</v>
      </c>
      <c r="B204" s="574" t="s">
        <v>754</v>
      </c>
      <c r="C204" s="574" t="s">
        <v>1141</v>
      </c>
      <c r="D204" s="574" t="s">
        <v>895</v>
      </c>
      <c r="E204" s="574" t="s">
        <v>768</v>
      </c>
      <c r="F204" s="582" t="s">
        <v>784</v>
      </c>
      <c r="G204" s="582" t="s">
        <v>770</v>
      </c>
      <c r="H204" s="582" t="s">
        <v>732</v>
      </c>
      <c r="I204" s="581" t="s">
        <v>1169</v>
      </c>
      <c r="J204" s="581" t="s">
        <v>784</v>
      </c>
      <c r="K204" s="580" t="s">
        <v>1170</v>
      </c>
      <c r="L204" s="574">
        <v>2016</v>
      </c>
      <c r="M204" s="579">
        <v>155638967.50607699</v>
      </c>
      <c r="N204" s="584" t="s">
        <v>763</v>
      </c>
      <c r="O204" s="578" t="s">
        <v>763</v>
      </c>
      <c r="P204" s="577">
        <v>70335418.773030251</v>
      </c>
      <c r="Q204" s="577">
        <v>203184949.41917124</v>
      </c>
      <c r="R204" s="577">
        <v>85450449.032280743</v>
      </c>
      <c r="S204" s="577">
        <v>209069831.50117296</v>
      </c>
      <c r="T204" s="577">
        <v>209069831.50117296</v>
      </c>
      <c r="U204" s="577">
        <v>209069831.50117296</v>
      </c>
      <c r="V204" s="577">
        <v>627209494.50351882</v>
      </c>
      <c r="W204" s="577">
        <v>432341611.03345257</v>
      </c>
      <c r="X204" s="577">
        <v>85131325.578947797</v>
      </c>
      <c r="Y204" s="576" t="s">
        <v>764</v>
      </c>
      <c r="Z204" s="576" t="s">
        <v>764</v>
      </c>
      <c r="AA204" s="576" t="s">
        <v>904</v>
      </c>
      <c r="AB204" s="576" t="s">
        <v>904</v>
      </c>
      <c r="AC204" s="576"/>
      <c r="AD204" s="576"/>
      <c r="AE204" s="576"/>
      <c r="AF204" s="575" t="s">
        <v>1060</v>
      </c>
      <c r="AG204" s="575" t="s">
        <v>1061</v>
      </c>
      <c r="AH204" s="575" t="s">
        <v>1062</v>
      </c>
    </row>
    <row r="205" spans="1:34" ht="18.75" hidden="1" customHeight="1">
      <c r="A205" s="574">
        <v>198</v>
      </c>
      <c r="B205" s="574" t="s">
        <v>754</v>
      </c>
      <c r="C205" s="574" t="s">
        <v>1141</v>
      </c>
      <c r="D205" s="574" t="s">
        <v>895</v>
      </c>
      <c r="E205" s="574" t="s">
        <v>768</v>
      </c>
      <c r="F205" s="582" t="s">
        <v>785</v>
      </c>
      <c r="G205" s="582" t="s">
        <v>770</v>
      </c>
      <c r="H205" s="582" t="s">
        <v>732</v>
      </c>
      <c r="I205" s="581" t="s">
        <v>1169</v>
      </c>
      <c r="J205" s="581" t="s">
        <v>785</v>
      </c>
      <c r="K205" s="580" t="s">
        <v>1170</v>
      </c>
      <c r="L205" s="574">
        <v>2016</v>
      </c>
      <c r="M205" s="579">
        <v>9847643.0532631408</v>
      </c>
      <c r="N205" s="584" t="s">
        <v>763</v>
      </c>
      <c r="O205" s="578" t="s">
        <v>763</v>
      </c>
      <c r="P205" s="577">
        <v>7906120.7257685047</v>
      </c>
      <c r="Q205" s="577">
        <v>1457968.9561695815</v>
      </c>
      <c r="R205" s="577">
        <v>480219.7888017107</v>
      </c>
      <c r="S205" s="577">
        <v>3995986.8255473995</v>
      </c>
      <c r="T205" s="577">
        <v>3995986.8255473995</v>
      </c>
      <c r="U205" s="577">
        <v>3995986.8255473995</v>
      </c>
      <c r="V205" s="577">
        <v>11987960.476642199</v>
      </c>
      <c r="W205" s="577">
        <v>8639987.6020679921</v>
      </c>
      <c r="X205" s="577">
        <v>1363967.5102556366</v>
      </c>
      <c r="Y205" s="576" t="s">
        <v>764</v>
      </c>
      <c r="Z205" s="576" t="s">
        <v>764</v>
      </c>
      <c r="AA205" s="576" t="s">
        <v>904</v>
      </c>
      <c r="AB205" s="576" t="s">
        <v>904</v>
      </c>
      <c r="AC205" s="576"/>
      <c r="AD205" s="576"/>
      <c r="AE205" s="576"/>
      <c r="AF205" s="575" t="s">
        <v>1060</v>
      </c>
      <c r="AG205" s="575" t="s">
        <v>1061</v>
      </c>
      <c r="AH205" s="575" t="s">
        <v>1062</v>
      </c>
    </row>
    <row r="206" spans="1:34" ht="18.75" hidden="1" customHeight="1">
      <c r="A206" s="574">
        <v>199</v>
      </c>
      <c r="B206" s="574" t="s">
        <v>754</v>
      </c>
      <c r="C206" s="574" t="s">
        <v>1141</v>
      </c>
      <c r="D206" s="574" t="s">
        <v>895</v>
      </c>
      <c r="E206" s="574" t="s">
        <v>768</v>
      </c>
      <c r="F206" s="582" t="s">
        <v>786</v>
      </c>
      <c r="G206" s="582" t="s">
        <v>770</v>
      </c>
      <c r="H206" s="582" t="s">
        <v>732</v>
      </c>
      <c r="I206" s="581" t="s">
        <v>1169</v>
      </c>
      <c r="J206" s="581" t="s">
        <v>786</v>
      </c>
      <c r="K206" s="580" t="s">
        <v>1170</v>
      </c>
      <c r="L206" s="574">
        <v>2016</v>
      </c>
      <c r="M206" s="579">
        <v>6000837.5956774</v>
      </c>
      <c r="N206" s="584" t="s">
        <v>763</v>
      </c>
      <c r="O206" s="578" t="s">
        <v>763</v>
      </c>
      <c r="P206" s="577">
        <v>4701231.2561380565</v>
      </c>
      <c r="Q206" s="577">
        <v>908171.25417388184</v>
      </c>
      <c r="R206" s="577">
        <v>210730.83388234445</v>
      </c>
      <c r="S206" s="577">
        <v>2183522.4687020159</v>
      </c>
      <c r="T206" s="577">
        <v>2183522.4687020159</v>
      </c>
      <c r="U206" s="577">
        <v>2183522.4687020159</v>
      </c>
      <c r="V206" s="577">
        <v>6550567.4061060473</v>
      </c>
      <c r="W206" s="577">
        <v>4631402.1583452942</v>
      </c>
      <c r="X206" s="577">
        <v>985426.07679589977</v>
      </c>
      <c r="Y206" s="576" t="s">
        <v>764</v>
      </c>
      <c r="Z206" s="576" t="s">
        <v>764</v>
      </c>
      <c r="AA206" s="576" t="s">
        <v>904</v>
      </c>
      <c r="AB206" s="576" t="s">
        <v>904</v>
      </c>
      <c r="AC206" s="576"/>
      <c r="AD206" s="576"/>
      <c r="AE206" s="576"/>
      <c r="AF206" s="575" t="s">
        <v>1060</v>
      </c>
      <c r="AG206" s="575" t="s">
        <v>1061</v>
      </c>
      <c r="AH206" s="575" t="s">
        <v>1062</v>
      </c>
    </row>
    <row r="207" spans="1:34" ht="18.75" hidden="1" customHeight="1">
      <c r="A207" s="574">
        <v>200</v>
      </c>
      <c r="B207" s="574" t="s">
        <v>754</v>
      </c>
      <c r="C207" s="574" t="s">
        <v>1141</v>
      </c>
      <c r="D207" s="574" t="s">
        <v>1018</v>
      </c>
      <c r="E207" s="574" t="s">
        <v>757</v>
      </c>
      <c r="F207" s="582" t="s">
        <v>758</v>
      </c>
      <c r="G207" s="582" t="s">
        <v>856</v>
      </c>
      <c r="H207" s="582" t="s">
        <v>732</v>
      </c>
      <c r="I207" s="581" t="s">
        <v>1171</v>
      </c>
      <c r="J207" s="581" t="s">
        <v>761</v>
      </c>
      <c r="K207" s="580" t="s">
        <v>1170</v>
      </c>
      <c r="L207" s="574">
        <v>2016</v>
      </c>
      <c r="M207" s="579">
        <v>11222.29901293838</v>
      </c>
      <c r="N207" s="584" t="s">
        <v>763</v>
      </c>
      <c r="O207" s="578" t="s">
        <v>763</v>
      </c>
      <c r="P207" s="577">
        <v>8058.8041723150018</v>
      </c>
      <c r="Q207" s="577">
        <v>14405.767327942591</v>
      </c>
      <c r="R207" s="577">
        <v>7489.1394575259537</v>
      </c>
      <c r="S207" s="577">
        <v>9436.5060046885974</v>
      </c>
      <c r="T207" s="577">
        <v>9436.5060046885974</v>
      </c>
      <c r="U207" s="577">
        <v>9436.5060046885974</v>
      </c>
      <c r="V207" s="577">
        <v>28309.51801406579</v>
      </c>
      <c r="W207" s="577">
        <v>19501.998451757834</v>
      </c>
      <c r="X207" s="577">
        <v>8642.8496945248098</v>
      </c>
      <c r="Y207" s="576" t="s">
        <v>764</v>
      </c>
      <c r="Z207" s="576" t="s">
        <v>764</v>
      </c>
      <c r="AA207" s="576" t="s">
        <v>904</v>
      </c>
      <c r="AB207" s="576" t="s">
        <v>904</v>
      </c>
      <c r="AC207" s="576"/>
      <c r="AD207" s="576"/>
      <c r="AE207" s="576"/>
      <c r="AF207" s="575" t="s">
        <v>1081</v>
      </c>
      <c r="AG207" s="575" t="s">
        <v>1172</v>
      </c>
      <c r="AH207" s="575"/>
    </row>
    <row r="208" spans="1:34" ht="18.75" hidden="1" customHeight="1">
      <c r="A208" s="574">
        <v>201</v>
      </c>
      <c r="B208" s="574" t="s">
        <v>754</v>
      </c>
      <c r="C208" s="574" t="s">
        <v>1141</v>
      </c>
      <c r="D208" s="574" t="s">
        <v>1173</v>
      </c>
      <c r="E208" s="574" t="s">
        <v>1174</v>
      </c>
      <c r="F208" s="582" t="s">
        <v>1175</v>
      </c>
      <c r="G208" s="582" t="s">
        <v>981</v>
      </c>
      <c r="H208" s="582" t="s">
        <v>925</v>
      </c>
      <c r="I208" s="581" t="s">
        <v>1176</v>
      </c>
      <c r="J208" s="581" t="s">
        <v>1177</v>
      </c>
      <c r="K208" s="580" t="s">
        <v>1170</v>
      </c>
      <c r="L208" s="578" t="s">
        <v>763</v>
      </c>
      <c r="M208" s="578" t="s">
        <v>763</v>
      </c>
      <c r="N208" s="578" t="s">
        <v>763</v>
      </c>
      <c r="O208" s="578" t="s">
        <v>763</v>
      </c>
      <c r="P208" s="578" t="s">
        <v>764</v>
      </c>
      <c r="Q208" s="584">
        <v>0</v>
      </c>
      <c r="R208" s="584">
        <v>0</v>
      </c>
      <c r="S208" s="577" t="s">
        <v>928</v>
      </c>
      <c r="T208" s="577" t="s">
        <v>928</v>
      </c>
      <c r="U208" s="577" t="s">
        <v>928</v>
      </c>
      <c r="V208" s="577" t="s">
        <v>928</v>
      </c>
      <c r="W208" s="577" t="s">
        <v>928</v>
      </c>
      <c r="X208" s="584" t="s">
        <v>764</v>
      </c>
      <c r="Y208" s="576" t="s">
        <v>764</v>
      </c>
      <c r="Z208" s="576" t="s">
        <v>764</v>
      </c>
      <c r="AA208" s="576" t="s">
        <v>904</v>
      </c>
      <c r="AB208" s="576" t="s">
        <v>904</v>
      </c>
      <c r="AC208" s="576"/>
      <c r="AD208" s="576"/>
      <c r="AE208" s="576"/>
      <c r="AF208" s="575" t="s">
        <v>993</v>
      </c>
      <c r="AG208" s="575"/>
      <c r="AH208" s="575"/>
    </row>
    <row r="209" spans="1:34" ht="18.75" hidden="1" customHeight="1">
      <c r="A209" s="574">
        <v>202</v>
      </c>
      <c r="B209" s="574" t="s">
        <v>754</v>
      </c>
      <c r="C209" s="574" t="s">
        <v>1141</v>
      </c>
      <c r="D209" s="574" t="s">
        <v>1173</v>
      </c>
      <c r="E209" s="574" t="s">
        <v>1174</v>
      </c>
      <c r="F209" s="582" t="s">
        <v>1178</v>
      </c>
      <c r="G209" s="582" t="s">
        <v>981</v>
      </c>
      <c r="H209" s="582" t="s">
        <v>925</v>
      </c>
      <c r="I209" s="581" t="s">
        <v>1176</v>
      </c>
      <c r="J209" s="581" t="s">
        <v>1179</v>
      </c>
      <c r="K209" s="580" t="s">
        <v>1170</v>
      </c>
      <c r="L209" s="578" t="s">
        <v>763</v>
      </c>
      <c r="M209" s="578" t="s">
        <v>763</v>
      </c>
      <c r="N209" s="578" t="s">
        <v>763</v>
      </c>
      <c r="O209" s="578" t="s">
        <v>763</v>
      </c>
      <c r="P209" s="578" t="s">
        <v>764</v>
      </c>
      <c r="Q209" s="584">
        <v>0</v>
      </c>
      <c r="R209" s="584">
        <v>0</v>
      </c>
      <c r="S209" s="577" t="s">
        <v>928</v>
      </c>
      <c r="T209" s="577" t="s">
        <v>928</v>
      </c>
      <c r="U209" s="577" t="s">
        <v>928</v>
      </c>
      <c r="V209" s="577" t="s">
        <v>928</v>
      </c>
      <c r="W209" s="577" t="s">
        <v>928</v>
      </c>
      <c r="X209" s="584" t="s">
        <v>764</v>
      </c>
      <c r="Y209" s="576" t="s">
        <v>764</v>
      </c>
      <c r="Z209" s="576" t="s">
        <v>764</v>
      </c>
      <c r="AA209" s="576">
        <v>0.28109068482568289</v>
      </c>
      <c r="AB209" s="576">
        <v>0.19363911803621414</v>
      </c>
      <c r="AC209" s="576"/>
      <c r="AD209" s="576"/>
      <c r="AE209" s="576"/>
      <c r="AF209" s="575" t="s">
        <v>993</v>
      </c>
      <c r="AG209" s="575"/>
      <c r="AH209" s="575"/>
    </row>
    <row r="210" spans="1:34" ht="18.75" hidden="1" customHeight="1">
      <c r="A210" s="574">
        <v>203</v>
      </c>
      <c r="B210" s="574" t="s">
        <v>754</v>
      </c>
      <c r="C210" s="574" t="s">
        <v>1141</v>
      </c>
      <c r="D210" s="574" t="s">
        <v>1173</v>
      </c>
      <c r="E210" s="574" t="s">
        <v>1174</v>
      </c>
      <c r="F210" s="582" t="s">
        <v>1180</v>
      </c>
      <c r="G210" s="582" t="s">
        <v>981</v>
      </c>
      <c r="H210" s="582" t="s">
        <v>925</v>
      </c>
      <c r="I210" s="581" t="s">
        <v>1176</v>
      </c>
      <c r="J210" s="581" t="s">
        <v>1181</v>
      </c>
      <c r="K210" s="580" t="s">
        <v>1170</v>
      </c>
      <c r="L210" s="578" t="s">
        <v>763</v>
      </c>
      <c r="M210" s="578" t="s">
        <v>763</v>
      </c>
      <c r="N210" s="578" t="s">
        <v>763</v>
      </c>
      <c r="O210" s="578" t="s">
        <v>763</v>
      </c>
      <c r="P210" s="578" t="s">
        <v>764</v>
      </c>
      <c r="Q210" s="584">
        <v>0</v>
      </c>
      <c r="R210" s="584">
        <v>0</v>
      </c>
      <c r="S210" s="577" t="s">
        <v>928</v>
      </c>
      <c r="T210" s="577" t="s">
        <v>928</v>
      </c>
      <c r="U210" s="577" t="s">
        <v>928</v>
      </c>
      <c r="V210" s="577" t="s">
        <v>928</v>
      </c>
      <c r="W210" s="577" t="s">
        <v>928</v>
      </c>
      <c r="X210" s="584" t="s">
        <v>764</v>
      </c>
      <c r="Y210" s="576" t="s">
        <v>764</v>
      </c>
      <c r="Z210" s="576" t="s">
        <v>764</v>
      </c>
      <c r="AA210" s="576" t="e">
        <v>#VALUE!</v>
      </c>
      <c r="AB210" s="576" t="e">
        <v>#VALUE!</v>
      </c>
      <c r="AC210" s="576"/>
      <c r="AD210" s="576"/>
      <c r="AE210" s="576"/>
      <c r="AF210" s="575" t="s">
        <v>993</v>
      </c>
      <c r="AG210" s="575"/>
      <c r="AH210" s="575"/>
    </row>
    <row r="211" spans="1:34" ht="18.75" hidden="1" customHeight="1">
      <c r="A211" s="574">
        <v>204</v>
      </c>
      <c r="B211" s="574" t="s">
        <v>754</v>
      </c>
      <c r="C211" s="574" t="s">
        <v>1141</v>
      </c>
      <c r="D211" s="574" t="s">
        <v>1173</v>
      </c>
      <c r="E211" s="574" t="s">
        <v>997</v>
      </c>
      <c r="F211" s="582" t="s">
        <v>1182</v>
      </c>
      <c r="G211" s="582" t="s">
        <v>998</v>
      </c>
      <c r="H211" s="582" t="s">
        <v>925</v>
      </c>
      <c r="I211" s="581" t="s">
        <v>1183</v>
      </c>
      <c r="J211" s="581" t="s">
        <v>1184</v>
      </c>
      <c r="K211" s="580" t="s">
        <v>1170</v>
      </c>
      <c r="L211" s="578" t="s">
        <v>763</v>
      </c>
      <c r="M211" s="578" t="s">
        <v>763</v>
      </c>
      <c r="N211" s="578" t="s">
        <v>763</v>
      </c>
      <c r="O211" s="578" t="s">
        <v>763</v>
      </c>
      <c r="P211" s="578" t="s">
        <v>764</v>
      </c>
      <c r="Q211" s="578" t="s">
        <v>764</v>
      </c>
      <c r="R211" s="578" t="s">
        <v>764</v>
      </c>
      <c r="S211" s="578" t="s">
        <v>764</v>
      </c>
      <c r="T211" s="578" t="s">
        <v>764</v>
      </c>
      <c r="U211" s="578" t="s">
        <v>764</v>
      </c>
      <c r="V211" s="578" t="s">
        <v>764</v>
      </c>
      <c r="W211" s="578" t="s">
        <v>764</v>
      </c>
      <c r="X211" s="578" t="s">
        <v>764</v>
      </c>
      <c r="Y211" s="576" t="s">
        <v>764</v>
      </c>
      <c r="Z211" s="576" t="s">
        <v>764</v>
      </c>
      <c r="AA211" s="576" t="e">
        <v>#VALUE!</v>
      </c>
      <c r="AB211" s="576" t="e">
        <v>#VALUE!</v>
      </c>
      <c r="AC211" s="576"/>
      <c r="AD211" s="576"/>
      <c r="AE211" s="576"/>
      <c r="AF211" s="575" t="s">
        <v>1185</v>
      </c>
      <c r="AG211" s="575"/>
      <c r="AH211" s="575"/>
    </row>
    <row r="212" spans="1:34" ht="18.75" hidden="1" customHeight="1">
      <c r="A212" s="574">
        <v>205</v>
      </c>
      <c r="B212" s="574" t="s">
        <v>754</v>
      </c>
      <c r="C212" s="574" t="s">
        <v>1141</v>
      </c>
      <c r="D212" s="574" t="s">
        <v>1173</v>
      </c>
      <c r="E212" s="574" t="s">
        <v>997</v>
      </c>
      <c r="F212" s="582" t="s">
        <v>1186</v>
      </c>
      <c r="G212" s="582" t="s">
        <v>998</v>
      </c>
      <c r="H212" s="582" t="s">
        <v>925</v>
      </c>
      <c r="I212" s="581" t="s">
        <v>1183</v>
      </c>
      <c r="J212" s="581" t="s">
        <v>1184</v>
      </c>
      <c r="K212" s="580" t="s">
        <v>1170</v>
      </c>
      <c r="L212" s="578" t="s">
        <v>763</v>
      </c>
      <c r="M212" s="578" t="s">
        <v>763</v>
      </c>
      <c r="N212" s="578" t="s">
        <v>763</v>
      </c>
      <c r="O212" s="578" t="s">
        <v>763</v>
      </c>
      <c r="P212" s="578" t="s">
        <v>764</v>
      </c>
      <c r="Q212" s="578" t="s">
        <v>764</v>
      </c>
      <c r="R212" s="578" t="s">
        <v>764</v>
      </c>
      <c r="S212" s="578" t="s">
        <v>764</v>
      </c>
      <c r="T212" s="578" t="s">
        <v>764</v>
      </c>
      <c r="U212" s="578" t="s">
        <v>764</v>
      </c>
      <c r="V212" s="578" t="s">
        <v>764</v>
      </c>
      <c r="W212" s="578" t="s">
        <v>764</v>
      </c>
      <c r="X212" s="578" t="s">
        <v>764</v>
      </c>
      <c r="Y212" s="576" t="s">
        <v>764</v>
      </c>
      <c r="Z212" s="576" t="s">
        <v>764</v>
      </c>
      <c r="AA212" s="576">
        <v>878.8016008130744</v>
      </c>
      <c r="AB212" s="576">
        <v>582.93839520600602</v>
      </c>
      <c r="AC212" s="576"/>
      <c r="AD212" s="576"/>
      <c r="AE212" s="576"/>
      <c r="AF212" s="575" t="s">
        <v>1187</v>
      </c>
      <c r="AG212" s="575"/>
      <c r="AH212" s="575"/>
    </row>
    <row r="213" spans="1:34" ht="18.75" hidden="1" customHeight="1">
      <c r="A213" s="574">
        <v>206</v>
      </c>
      <c r="B213" s="574" t="s">
        <v>754</v>
      </c>
      <c r="C213" s="574" t="s">
        <v>1141</v>
      </c>
      <c r="D213" s="574" t="s">
        <v>1173</v>
      </c>
      <c r="E213" s="574" t="s">
        <v>997</v>
      </c>
      <c r="F213" s="582" t="s">
        <v>1188</v>
      </c>
      <c r="G213" s="582" t="s">
        <v>998</v>
      </c>
      <c r="H213" s="582" t="s">
        <v>925</v>
      </c>
      <c r="I213" s="581" t="s">
        <v>1183</v>
      </c>
      <c r="J213" s="581" t="s">
        <v>1189</v>
      </c>
      <c r="K213" s="580" t="s">
        <v>1170</v>
      </c>
      <c r="L213" s="578" t="s">
        <v>763</v>
      </c>
      <c r="M213" s="578" t="s">
        <v>763</v>
      </c>
      <c r="N213" s="578" t="s">
        <v>763</v>
      </c>
      <c r="O213" s="578" t="s">
        <v>763</v>
      </c>
      <c r="P213" s="578" t="s">
        <v>764</v>
      </c>
      <c r="Q213" s="578" t="s">
        <v>764</v>
      </c>
      <c r="R213" s="578" t="s">
        <v>764</v>
      </c>
      <c r="S213" s="578" t="s">
        <v>764</v>
      </c>
      <c r="T213" s="578" t="s">
        <v>764</v>
      </c>
      <c r="U213" s="578" t="s">
        <v>764</v>
      </c>
      <c r="V213" s="578" t="s">
        <v>764</v>
      </c>
      <c r="W213" s="578" t="s">
        <v>764</v>
      </c>
      <c r="X213" s="578" t="s">
        <v>764</v>
      </c>
      <c r="Y213" s="576" t="s">
        <v>764</v>
      </c>
      <c r="Z213" s="576" t="s">
        <v>764</v>
      </c>
      <c r="AA213" s="576">
        <v>0.18880789085256772</v>
      </c>
      <c r="AB213" s="576">
        <v>0.12524256759886992</v>
      </c>
      <c r="AC213" s="576"/>
      <c r="AD213" s="576"/>
      <c r="AE213" s="576"/>
      <c r="AF213" s="575" t="s">
        <v>1190</v>
      </c>
      <c r="AG213" s="575"/>
      <c r="AH213" s="575"/>
    </row>
    <row r="214" spans="1:34" ht="18.75" hidden="1" customHeight="1">
      <c r="A214" s="574">
        <v>207</v>
      </c>
      <c r="B214" s="574" t="s">
        <v>754</v>
      </c>
      <c r="C214" s="574" t="s">
        <v>1141</v>
      </c>
      <c r="D214" s="574" t="s">
        <v>1173</v>
      </c>
      <c r="E214" s="574" t="s">
        <v>1191</v>
      </c>
      <c r="F214" s="582" t="s">
        <v>1182</v>
      </c>
      <c r="G214" s="582" t="s">
        <v>1192</v>
      </c>
      <c r="H214" s="582" t="s">
        <v>925</v>
      </c>
      <c r="I214" s="581" t="s">
        <v>1193</v>
      </c>
      <c r="J214" s="581" t="s">
        <v>1194</v>
      </c>
      <c r="K214" s="580" t="s">
        <v>1170</v>
      </c>
      <c r="L214" s="578" t="s">
        <v>763</v>
      </c>
      <c r="M214" s="578" t="s">
        <v>763</v>
      </c>
      <c r="N214" s="578" t="s">
        <v>763</v>
      </c>
      <c r="O214" s="578" t="s">
        <v>763</v>
      </c>
      <c r="P214" s="578" t="s">
        <v>764</v>
      </c>
      <c r="Q214" s="578" t="s">
        <v>764</v>
      </c>
      <c r="R214" s="578" t="s">
        <v>764</v>
      </c>
      <c r="S214" s="578" t="s">
        <v>764</v>
      </c>
      <c r="T214" s="578" t="s">
        <v>764</v>
      </c>
      <c r="U214" s="578" t="s">
        <v>764</v>
      </c>
      <c r="V214" s="578" t="s">
        <v>764</v>
      </c>
      <c r="W214" s="578" t="s">
        <v>764</v>
      </c>
      <c r="X214" s="578" t="s">
        <v>764</v>
      </c>
      <c r="Y214" s="576" t="s">
        <v>764</v>
      </c>
      <c r="Z214" s="576" t="s">
        <v>764</v>
      </c>
      <c r="AA214" s="576">
        <v>1.3999798049181165</v>
      </c>
      <c r="AB214" s="576">
        <v>0.92865327059568392</v>
      </c>
      <c r="AC214" s="576"/>
      <c r="AD214" s="576"/>
      <c r="AE214" s="576"/>
      <c r="AF214" s="575" t="s">
        <v>1195</v>
      </c>
      <c r="AG214" s="575"/>
      <c r="AH214" s="575"/>
    </row>
    <row r="215" spans="1:34" ht="18.75" hidden="1" customHeight="1">
      <c r="A215" s="574">
        <v>208</v>
      </c>
      <c r="B215" s="574" t="s">
        <v>754</v>
      </c>
      <c r="C215" s="574" t="s">
        <v>1141</v>
      </c>
      <c r="D215" s="574" t="s">
        <v>1173</v>
      </c>
      <c r="E215" s="574" t="s">
        <v>1191</v>
      </c>
      <c r="F215" s="582" t="s">
        <v>1186</v>
      </c>
      <c r="G215" s="582" t="s">
        <v>1192</v>
      </c>
      <c r="H215" s="582" t="s">
        <v>925</v>
      </c>
      <c r="I215" s="581" t="s">
        <v>1193</v>
      </c>
      <c r="J215" s="581" t="s">
        <v>1196</v>
      </c>
      <c r="K215" s="580" t="s">
        <v>1170</v>
      </c>
      <c r="L215" s="578" t="s">
        <v>763</v>
      </c>
      <c r="M215" s="578" t="s">
        <v>763</v>
      </c>
      <c r="N215" s="578" t="s">
        <v>763</v>
      </c>
      <c r="O215" s="578" t="s">
        <v>763</v>
      </c>
      <c r="P215" s="578" t="s">
        <v>764</v>
      </c>
      <c r="Q215" s="578" t="s">
        <v>764</v>
      </c>
      <c r="R215" s="578" t="s">
        <v>764</v>
      </c>
      <c r="S215" s="578" t="s">
        <v>764</v>
      </c>
      <c r="T215" s="578" t="s">
        <v>764</v>
      </c>
      <c r="U215" s="578" t="s">
        <v>764</v>
      </c>
      <c r="V215" s="578" t="s">
        <v>764</v>
      </c>
      <c r="W215" s="578" t="s">
        <v>764</v>
      </c>
      <c r="X215" s="578" t="s">
        <v>764</v>
      </c>
      <c r="Y215" s="576" t="s">
        <v>764</v>
      </c>
      <c r="Z215" s="576" t="s">
        <v>764</v>
      </c>
      <c r="AA215" s="576">
        <v>1229.6390403123178</v>
      </c>
      <c r="AB215" s="576">
        <v>815.66056340717068</v>
      </c>
      <c r="AC215" s="576"/>
      <c r="AD215" s="576"/>
      <c r="AE215" s="576"/>
      <c r="AF215" s="575" t="s">
        <v>1195</v>
      </c>
      <c r="AG215" s="575"/>
      <c r="AH215" s="575"/>
    </row>
    <row r="216" spans="1:34" ht="18.75" hidden="1" customHeight="1">
      <c r="A216" s="574">
        <v>209</v>
      </c>
      <c r="B216" s="574" t="s">
        <v>754</v>
      </c>
      <c r="C216" s="574" t="s">
        <v>1141</v>
      </c>
      <c r="D216" s="574" t="s">
        <v>1173</v>
      </c>
      <c r="E216" s="574" t="s">
        <v>1191</v>
      </c>
      <c r="F216" s="582" t="s">
        <v>1188</v>
      </c>
      <c r="G216" s="582" t="s">
        <v>1192</v>
      </c>
      <c r="H216" s="582" t="s">
        <v>925</v>
      </c>
      <c r="I216" s="581" t="s">
        <v>1193</v>
      </c>
      <c r="J216" s="581" t="s">
        <v>1197</v>
      </c>
      <c r="K216" s="580" t="s">
        <v>1170</v>
      </c>
      <c r="L216" s="578" t="s">
        <v>763</v>
      </c>
      <c r="M216" s="578" t="s">
        <v>763</v>
      </c>
      <c r="N216" s="578" t="s">
        <v>763</v>
      </c>
      <c r="O216" s="578" t="s">
        <v>763</v>
      </c>
      <c r="P216" s="578" t="s">
        <v>764</v>
      </c>
      <c r="Q216" s="578" t="s">
        <v>764</v>
      </c>
      <c r="R216" s="578" t="s">
        <v>764</v>
      </c>
      <c r="S216" s="578" t="s">
        <v>764</v>
      </c>
      <c r="T216" s="578" t="s">
        <v>764</v>
      </c>
      <c r="U216" s="578" t="s">
        <v>764</v>
      </c>
      <c r="V216" s="578" t="s">
        <v>764</v>
      </c>
      <c r="W216" s="578" t="s">
        <v>764</v>
      </c>
      <c r="X216" s="578" t="s">
        <v>764</v>
      </c>
      <c r="Y216" s="576" t="s">
        <v>764</v>
      </c>
      <c r="Z216" s="576" t="s">
        <v>764</v>
      </c>
      <c r="AA216" s="576">
        <v>0.26418426354315089</v>
      </c>
      <c r="AB216" s="576">
        <v>0.17524222815029009</v>
      </c>
      <c r="AC216" s="576"/>
      <c r="AD216" s="576"/>
      <c r="AE216" s="576"/>
      <c r="AF216" s="575" t="s">
        <v>1195</v>
      </c>
      <c r="AG216" s="575"/>
      <c r="AH216" s="575"/>
    </row>
    <row r="217" spans="1:34" ht="18.75" hidden="1" customHeight="1">
      <c r="A217" s="574">
        <v>210</v>
      </c>
      <c r="B217" s="574" t="s">
        <v>754</v>
      </c>
      <c r="C217" s="574" t="s">
        <v>1198</v>
      </c>
      <c r="D217" s="574" t="s">
        <v>907</v>
      </c>
      <c r="E217" s="574" t="s">
        <v>895</v>
      </c>
      <c r="F217" s="582" t="s">
        <v>896</v>
      </c>
      <c r="G217" s="582" t="s">
        <v>897</v>
      </c>
      <c r="H217" s="582" t="s">
        <v>732</v>
      </c>
      <c r="I217" s="581" t="s">
        <v>1199</v>
      </c>
      <c r="J217" s="581" t="s">
        <v>1199</v>
      </c>
      <c r="K217" s="580" t="s">
        <v>1170</v>
      </c>
      <c r="L217" s="574">
        <v>2016</v>
      </c>
      <c r="M217" s="585">
        <v>3.4340854264225909E-2</v>
      </c>
      <c r="N217" s="578">
        <v>484</v>
      </c>
      <c r="O217" s="578">
        <v>14094</v>
      </c>
      <c r="P217" s="584">
        <v>2.4270826047422537E-2</v>
      </c>
      <c r="Q217" s="584">
        <v>2.2501747030048917E-2</v>
      </c>
      <c r="R217" s="584">
        <v>1.644697779361121E-2</v>
      </c>
      <c r="S217" s="577">
        <v>9.3696894941894288E-2</v>
      </c>
      <c r="T217" s="577">
        <v>9.3696894941894288E-2</v>
      </c>
      <c r="U217" s="577">
        <v>9.3696894941894288E-2</v>
      </c>
      <c r="V217" s="577">
        <v>0.28109068482568289</v>
      </c>
      <c r="W217" s="577">
        <v>0.19363911803621414</v>
      </c>
      <c r="X217" s="584">
        <v>1.1600237953599048E-2</v>
      </c>
      <c r="Y217" s="576">
        <v>195</v>
      </c>
      <c r="Z217" s="576">
        <v>16810</v>
      </c>
      <c r="AA217" s="576">
        <v>1.9588833499886897</v>
      </c>
      <c r="AB217" s="576">
        <v>1.2993926221591643</v>
      </c>
      <c r="AC217" s="576"/>
      <c r="AD217" s="576"/>
      <c r="AE217" s="576"/>
      <c r="AF217" s="575" t="s">
        <v>1200</v>
      </c>
      <c r="AG217" s="575" t="s">
        <v>1201</v>
      </c>
      <c r="AH217" s="575"/>
    </row>
    <row r="218" spans="1:34" ht="18.75" hidden="1" customHeight="1">
      <c r="A218" s="574">
        <v>211</v>
      </c>
      <c r="B218" s="574" t="s">
        <v>754</v>
      </c>
      <c r="C218" s="574" t="s">
        <v>1198</v>
      </c>
      <c r="D218" s="574" t="s">
        <v>1202</v>
      </c>
      <c r="E218" s="574" t="s">
        <v>1018</v>
      </c>
      <c r="F218" s="582" t="s">
        <v>896</v>
      </c>
      <c r="G218" s="582" t="s">
        <v>1019</v>
      </c>
      <c r="H218" s="582" t="s">
        <v>925</v>
      </c>
      <c r="I218" s="581" t="s">
        <v>1203</v>
      </c>
      <c r="J218" s="581" t="s">
        <v>1204</v>
      </c>
      <c r="K218" s="580" t="s">
        <v>1170</v>
      </c>
      <c r="L218" s="578" t="s">
        <v>763</v>
      </c>
      <c r="M218" s="578" t="s">
        <v>763</v>
      </c>
      <c r="N218" s="578" t="s">
        <v>763</v>
      </c>
      <c r="O218" s="578" t="s">
        <v>763</v>
      </c>
      <c r="P218" s="578" t="s">
        <v>764</v>
      </c>
      <c r="Q218" s="584">
        <v>2.2501747030048917E-2</v>
      </c>
      <c r="R218" s="584">
        <v>1.644697779361121E-2</v>
      </c>
      <c r="S218" s="577" t="s">
        <v>928</v>
      </c>
      <c r="T218" s="577" t="s">
        <v>928</v>
      </c>
      <c r="U218" s="577" t="s">
        <v>928</v>
      </c>
      <c r="V218" s="577" t="s">
        <v>928</v>
      </c>
      <c r="W218" s="577" t="s">
        <v>928</v>
      </c>
      <c r="X218" s="584">
        <v>1.1600237953599048E-2</v>
      </c>
      <c r="Y218" s="576">
        <v>4478370</v>
      </c>
      <c r="Z218" s="576">
        <v>386058460</v>
      </c>
      <c r="AA218" s="576" t="s">
        <v>904</v>
      </c>
      <c r="AB218" s="576" t="s">
        <v>904</v>
      </c>
      <c r="AC218" s="576"/>
      <c r="AD218" s="576"/>
      <c r="AE218" s="576"/>
      <c r="AF218" s="575" t="s">
        <v>1205</v>
      </c>
      <c r="AG218" s="575"/>
      <c r="AH218" s="575"/>
    </row>
    <row r="219" spans="1:34" ht="18.75" hidden="1" customHeight="1">
      <c r="A219" s="574">
        <v>212</v>
      </c>
      <c r="B219" s="574" t="s">
        <v>754</v>
      </c>
      <c r="C219" s="574" t="s">
        <v>1198</v>
      </c>
      <c r="D219" s="574" t="s">
        <v>1202</v>
      </c>
      <c r="E219" s="574" t="s">
        <v>1206</v>
      </c>
      <c r="F219" s="582" t="s">
        <v>896</v>
      </c>
      <c r="G219" s="582" t="s">
        <v>1192</v>
      </c>
      <c r="H219" s="582" t="s">
        <v>925</v>
      </c>
      <c r="I219" s="581" t="s">
        <v>1207</v>
      </c>
      <c r="J219" s="581" t="s">
        <v>1208</v>
      </c>
      <c r="K219" s="580" t="s">
        <v>1170</v>
      </c>
      <c r="L219" s="578" t="s">
        <v>763</v>
      </c>
      <c r="M219" s="578" t="s">
        <v>763</v>
      </c>
      <c r="N219" s="578" t="s">
        <v>763</v>
      </c>
      <c r="O219" s="578" t="s">
        <v>763</v>
      </c>
      <c r="P219" s="578" t="s">
        <v>764</v>
      </c>
      <c r="Q219" s="584">
        <v>0</v>
      </c>
      <c r="R219" s="584">
        <v>0</v>
      </c>
      <c r="S219" s="577" t="s">
        <v>928</v>
      </c>
      <c r="T219" s="577" t="s">
        <v>928</v>
      </c>
      <c r="U219" s="577" t="s">
        <v>928</v>
      </c>
      <c r="V219" s="577" t="s">
        <v>928</v>
      </c>
      <c r="W219" s="577" t="s">
        <v>928</v>
      </c>
      <c r="X219" s="584">
        <v>0</v>
      </c>
      <c r="Y219" s="576">
        <v>0</v>
      </c>
      <c r="Z219" s="576">
        <v>0</v>
      </c>
      <c r="AA219" s="576">
        <v>4.2559934649195302E-2</v>
      </c>
      <c r="AB219" s="576">
        <v>2.9318894769707064E-2</v>
      </c>
      <c r="AC219" s="576"/>
      <c r="AD219" s="576"/>
      <c r="AE219" s="576"/>
      <c r="AF219" s="575" t="s">
        <v>1209</v>
      </c>
      <c r="AG219" s="575"/>
      <c r="AH219" s="575"/>
    </row>
    <row r="220" spans="1:34" ht="18.75" hidden="1" customHeight="1">
      <c r="A220" s="574">
        <v>213</v>
      </c>
      <c r="B220" s="574" t="s">
        <v>754</v>
      </c>
      <c r="C220" s="574" t="s">
        <v>1198</v>
      </c>
      <c r="D220" s="574" t="s">
        <v>1210</v>
      </c>
      <c r="E220" s="574" t="s">
        <v>832</v>
      </c>
      <c r="F220" s="582" t="s">
        <v>833</v>
      </c>
      <c r="G220" s="582" t="s">
        <v>834</v>
      </c>
      <c r="H220" s="582" t="s">
        <v>732</v>
      </c>
      <c r="I220" s="581" t="s">
        <v>835</v>
      </c>
      <c r="J220" s="581" t="s">
        <v>833</v>
      </c>
      <c r="K220" s="580" t="s">
        <v>1170</v>
      </c>
      <c r="L220" s="574">
        <v>2016</v>
      </c>
      <c r="M220" s="579">
        <v>252.79448034943113</v>
      </c>
      <c r="N220" s="578">
        <v>10553411.987121101</v>
      </c>
      <c r="O220" s="578">
        <v>41747.003227813359</v>
      </c>
      <c r="P220" s="577">
        <v>218.18298505594356</v>
      </c>
      <c r="Q220" s="577">
        <v>219.63457345377984</v>
      </c>
      <c r="R220" s="577">
        <v>259.84504371055107</v>
      </c>
      <c r="S220" s="577">
        <v>292.93386693769145</v>
      </c>
      <c r="T220" s="577">
        <v>292.93386693769145</v>
      </c>
      <c r="U220" s="577">
        <v>292.93386693769145</v>
      </c>
      <c r="V220" s="577">
        <v>878.8016008130744</v>
      </c>
      <c r="W220" s="577">
        <v>582.93839520600602</v>
      </c>
      <c r="X220" s="577">
        <v>331.3686375818254</v>
      </c>
      <c r="Y220" s="576">
        <v>4128534.80468019</v>
      </c>
      <c r="Z220" s="576">
        <v>12459.039077470705</v>
      </c>
      <c r="AA220" s="576">
        <v>155772.2646100249</v>
      </c>
      <c r="AB220" s="576">
        <v>107309.15523684045</v>
      </c>
      <c r="AC220" s="576"/>
      <c r="AD220" s="576"/>
      <c r="AE220" s="576"/>
      <c r="AF220" s="575" t="s">
        <v>914</v>
      </c>
      <c r="AG220" s="575" t="s">
        <v>915</v>
      </c>
      <c r="AH220" s="575"/>
    </row>
    <row r="221" spans="1:34" ht="18.75" hidden="1" customHeight="1">
      <c r="A221" s="574">
        <v>214</v>
      </c>
      <c r="B221" s="574" t="s">
        <v>754</v>
      </c>
      <c r="C221" s="574" t="s">
        <v>1198</v>
      </c>
      <c r="D221" s="574" t="s">
        <v>1210</v>
      </c>
      <c r="E221" s="574" t="s">
        <v>832</v>
      </c>
      <c r="F221" s="582" t="s">
        <v>838</v>
      </c>
      <c r="G221" s="582" t="s">
        <v>834</v>
      </c>
      <c r="H221" s="582" t="s">
        <v>732</v>
      </c>
      <c r="I221" s="581" t="s">
        <v>835</v>
      </c>
      <c r="J221" s="581" t="s">
        <v>838</v>
      </c>
      <c r="K221" s="580" t="s">
        <v>1170</v>
      </c>
      <c r="L221" s="574">
        <v>2016</v>
      </c>
      <c r="M221" s="599">
        <v>6.7807003324595175E-2</v>
      </c>
      <c r="N221" s="578">
        <v>10553411.987121101</v>
      </c>
      <c r="O221" s="578">
        <v>155638967.50607666</v>
      </c>
      <c r="P221" s="598">
        <v>4.1213434891709221E-2</v>
      </c>
      <c r="Q221" s="598">
        <v>3.6981760817995001E-2</v>
      </c>
      <c r="R221" s="598">
        <v>6.1047977558683082E-2</v>
      </c>
      <c r="S221" s="577">
        <v>6.2935963617522572E-2</v>
      </c>
      <c r="T221" s="577">
        <v>6.2935963617522572E-2</v>
      </c>
      <c r="U221" s="577">
        <v>6.2935963617522572E-2</v>
      </c>
      <c r="V221" s="577">
        <v>0.18880789085256772</v>
      </c>
      <c r="W221" s="577">
        <v>0.12524256759886992</v>
      </c>
      <c r="X221" s="598">
        <v>4.8496070942200147E-2</v>
      </c>
      <c r="Y221" s="576">
        <v>4128534.80468019</v>
      </c>
      <c r="Z221" s="576">
        <v>85131325.578947797</v>
      </c>
      <c r="AA221" s="576" t="s">
        <v>904</v>
      </c>
      <c r="AB221" s="576" t="s">
        <v>904</v>
      </c>
      <c r="AC221" s="576"/>
      <c r="AD221" s="576"/>
      <c r="AE221" s="576"/>
      <c r="AF221" s="575" t="s">
        <v>917</v>
      </c>
      <c r="AG221" s="575" t="s">
        <v>915</v>
      </c>
      <c r="AH221" s="575"/>
    </row>
    <row r="222" spans="1:34" ht="18.75" hidden="1" customHeight="1">
      <c r="A222" s="574">
        <v>215</v>
      </c>
      <c r="B222" s="574" t="s">
        <v>754</v>
      </c>
      <c r="C222" s="574" t="s">
        <v>1198</v>
      </c>
      <c r="D222" s="574" t="s">
        <v>1210</v>
      </c>
      <c r="E222" s="574" t="s">
        <v>832</v>
      </c>
      <c r="F222" s="582" t="s">
        <v>840</v>
      </c>
      <c r="G222" s="582" t="s">
        <v>834</v>
      </c>
      <c r="H222" s="582" t="s">
        <v>732</v>
      </c>
      <c r="I222" s="581" t="s">
        <v>835</v>
      </c>
      <c r="J222" s="581" t="s">
        <v>840</v>
      </c>
      <c r="K222" s="580" t="s">
        <v>1170</v>
      </c>
      <c r="L222" s="574">
        <v>2016</v>
      </c>
      <c r="M222" s="599">
        <v>0.47732983132924717</v>
      </c>
      <c r="N222" s="578">
        <v>2864378.7973788986</v>
      </c>
      <c r="O222" s="578">
        <v>6000837.5956774</v>
      </c>
      <c r="P222" s="598">
        <v>0.27974754402891922</v>
      </c>
      <c r="Q222" s="598">
        <v>0.41831196269124932</v>
      </c>
      <c r="R222" s="598">
        <v>0.78441307302490493</v>
      </c>
      <c r="S222" s="577">
        <v>0.46665993497270547</v>
      </c>
      <c r="T222" s="577">
        <v>0.46665993497270547</v>
      </c>
      <c r="U222" s="577">
        <v>0.46665993497270547</v>
      </c>
      <c r="V222" s="577">
        <v>1.3999798049181165</v>
      </c>
      <c r="W222" s="577">
        <v>0.92865327059568392</v>
      </c>
      <c r="X222" s="598">
        <v>0.68124918386781941</v>
      </c>
      <c r="Y222" s="576">
        <v>671320.71057927387</v>
      </c>
      <c r="Z222" s="576">
        <v>985426.07679589977</v>
      </c>
      <c r="AA222" s="576">
        <v>2028.0722699261021</v>
      </c>
      <c r="AB222" s="576">
        <v>1413.7852146493628</v>
      </c>
      <c r="AC222" s="576"/>
      <c r="AD222" s="576"/>
      <c r="AE222" s="576"/>
      <c r="AF222" s="575" t="s">
        <v>1138</v>
      </c>
      <c r="AG222" s="575" t="s">
        <v>915</v>
      </c>
      <c r="AH222" s="575"/>
    </row>
    <row r="223" spans="1:34" ht="18.75" hidden="1" customHeight="1">
      <c r="A223" s="574">
        <v>216</v>
      </c>
      <c r="B223" s="574" t="s">
        <v>754</v>
      </c>
      <c r="C223" s="574" t="s">
        <v>1198</v>
      </c>
      <c r="D223" s="574" t="s">
        <v>1210</v>
      </c>
      <c r="E223" s="574" t="s">
        <v>832</v>
      </c>
      <c r="F223" s="582" t="s">
        <v>842</v>
      </c>
      <c r="G223" s="582" t="s">
        <v>834</v>
      </c>
      <c r="H223" s="582" t="s">
        <v>732</v>
      </c>
      <c r="I223" s="581" t="s">
        <v>835</v>
      </c>
      <c r="J223" s="581" t="s">
        <v>842</v>
      </c>
      <c r="K223" s="580" t="s">
        <v>1170</v>
      </c>
      <c r="L223" s="574">
        <v>2016</v>
      </c>
      <c r="M223" s="579">
        <v>511.94720125703424</v>
      </c>
      <c r="N223" s="578">
        <v>21372261.463347424</v>
      </c>
      <c r="O223" s="578">
        <v>41747.003227813359</v>
      </c>
      <c r="P223" s="577">
        <v>611.31127848128483</v>
      </c>
      <c r="Q223" s="577">
        <v>587.01052905849212</v>
      </c>
      <c r="R223" s="577">
        <v>393.1078073186211</v>
      </c>
      <c r="S223" s="577">
        <v>409.87968010410589</v>
      </c>
      <c r="T223" s="577">
        <v>409.87968010410589</v>
      </c>
      <c r="U223" s="577">
        <v>409.87968010410589</v>
      </c>
      <c r="V223" s="577">
        <v>1229.6390403123178</v>
      </c>
      <c r="W223" s="577">
        <v>815.66056340717068</v>
      </c>
      <c r="X223" s="577">
        <v>472.99893304018002</v>
      </c>
      <c r="Y223" s="576">
        <v>5893112.1903495518</v>
      </c>
      <c r="Z223" s="576">
        <v>12459.039077470705</v>
      </c>
      <c r="AA223" s="576">
        <v>1219.7220371962776</v>
      </c>
      <c r="AB223" s="576">
        <v>852.2893368082913</v>
      </c>
      <c r="AC223" s="576"/>
      <c r="AD223" s="576"/>
      <c r="AE223" s="576"/>
      <c r="AF223" s="575" t="s">
        <v>918</v>
      </c>
      <c r="AG223" s="575" t="s">
        <v>915</v>
      </c>
      <c r="AH223" s="575"/>
    </row>
    <row r="224" spans="1:34" ht="18.75" hidden="1" customHeight="1">
      <c r="A224" s="574">
        <v>217</v>
      </c>
      <c r="B224" s="574" t="s">
        <v>754</v>
      </c>
      <c r="C224" s="574" t="s">
        <v>1198</v>
      </c>
      <c r="D224" s="574" t="s">
        <v>1210</v>
      </c>
      <c r="E224" s="574" t="s">
        <v>832</v>
      </c>
      <c r="F224" s="582" t="s">
        <v>844</v>
      </c>
      <c r="G224" s="582" t="s">
        <v>834</v>
      </c>
      <c r="H224" s="582" t="s">
        <v>732</v>
      </c>
      <c r="I224" s="581" t="s">
        <v>835</v>
      </c>
      <c r="J224" s="581" t="s">
        <v>844</v>
      </c>
      <c r="K224" s="580" t="s">
        <v>1170</v>
      </c>
      <c r="L224" s="574">
        <v>2016</v>
      </c>
      <c r="M224" s="599">
        <v>0.1373194760014903</v>
      </c>
      <c r="N224" s="578">
        <v>21372261.463347424</v>
      </c>
      <c r="O224" s="578">
        <v>155638967.50607666</v>
      </c>
      <c r="P224" s="598">
        <v>0.11547297131257045</v>
      </c>
      <c r="Q224" s="598">
        <v>9.8840007936429303E-2</v>
      </c>
      <c r="R224" s="598">
        <v>9.2356722516758291E-2</v>
      </c>
      <c r="S224" s="577">
        <v>8.8061421181050301E-2</v>
      </c>
      <c r="T224" s="577">
        <v>8.8061421181050301E-2</v>
      </c>
      <c r="U224" s="577">
        <v>8.8061421181050301E-2</v>
      </c>
      <c r="V224" s="577">
        <v>0.26418426354315089</v>
      </c>
      <c r="W224" s="577">
        <v>0.17524222815029009</v>
      </c>
      <c r="X224" s="598">
        <v>6.9223780438899513E-2</v>
      </c>
      <c r="Y224" s="576">
        <v>5893112.1903495518</v>
      </c>
      <c r="Z224" s="576">
        <v>85131325.578947797</v>
      </c>
      <c r="AA224" s="576">
        <v>10331962.250665415</v>
      </c>
      <c r="AB224" s="576">
        <v>7117532.4043307127</v>
      </c>
      <c r="AC224" s="576"/>
      <c r="AD224" s="576"/>
      <c r="AE224" s="576"/>
      <c r="AF224" s="575" t="s">
        <v>1140</v>
      </c>
      <c r="AG224" s="575" t="s">
        <v>915</v>
      </c>
      <c r="AH224" s="575"/>
    </row>
    <row r="225" spans="1:34" ht="18.75" hidden="1" customHeight="1">
      <c r="A225" s="574">
        <v>218</v>
      </c>
      <c r="B225" s="574" t="s">
        <v>754</v>
      </c>
      <c r="C225" s="574" t="s">
        <v>1198</v>
      </c>
      <c r="D225" s="574" t="s">
        <v>1210</v>
      </c>
      <c r="E225" s="574" t="s">
        <v>832</v>
      </c>
      <c r="F225" s="582" t="s">
        <v>846</v>
      </c>
      <c r="G225" s="582" t="s">
        <v>834</v>
      </c>
      <c r="H225" s="582" t="s">
        <v>732</v>
      </c>
      <c r="I225" s="581" t="s">
        <v>835</v>
      </c>
      <c r="J225" s="581" t="s">
        <v>846</v>
      </c>
      <c r="K225" s="580" t="s">
        <v>1170</v>
      </c>
      <c r="L225" s="574">
        <v>2016</v>
      </c>
      <c r="M225" s="599">
        <v>0.96666537531878627</v>
      </c>
      <c r="N225" s="578">
        <v>5800801.9266525768</v>
      </c>
      <c r="O225" s="578">
        <v>6000837.5956774</v>
      </c>
      <c r="P225" s="598">
        <v>0.78380460670876462</v>
      </c>
      <c r="Q225" s="598">
        <v>1.0248836267359509</v>
      </c>
      <c r="R225" s="598">
        <v>1.18670303949446</v>
      </c>
      <c r="S225" s="577">
        <v>0.65296111666289658</v>
      </c>
      <c r="T225" s="577">
        <v>0.65296111666289658</v>
      </c>
      <c r="U225" s="577">
        <v>0.65296111666289658</v>
      </c>
      <c r="V225" s="577">
        <v>1.9588833499886897</v>
      </c>
      <c r="W225" s="577">
        <v>1.2993926221591643</v>
      </c>
      <c r="X225" s="598">
        <v>0.9724219511401504</v>
      </c>
      <c r="Y225" s="576">
        <v>958249.94830225257</v>
      </c>
      <c r="Z225" s="576">
        <v>985426.07679589977</v>
      </c>
      <c r="AA225" s="576">
        <v>6203000.9641437195</v>
      </c>
      <c r="AB225" s="576">
        <v>4275788.9566113846</v>
      </c>
      <c r="AC225" s="576"/>
      <c r="AD225" s="576"/>
      <c r="AE225" s="576"/>
      <c r="AF225" s="575" t="s">
        <v>1140</v>
      </c>
      <c r="AG225" s="575" t="s">
        <v>915</v>
      </c>
      <c r="AH225" s="575"/>
    </row>
    <row r="226" spans="1:34" ht="18.75" hidden="1" customHeight="1">
      <c r="A226" s="574">
        <v>219</v>
      </c>
      <c r="B226" s="574" t="s">
        <v>754</v>
      </c>
      <c r="C226" s="574" t="s">
        <v>1198</v>
      </c>
      <c r="D226" s="574" t="s">
        <v>1211</v>
      </c>
      <c r="E226" s="574" t="s">
        <v>1212</v>
      </c>
      <c r="F226" s="582" t="s">
        <v>1213</v>
      </c>
      <c r="G226" s="582" t="s">
        <v>1165</v>
      </c>
      <c r="H226" s="582" t="s">
        <v>925</v>
      </c>
      <c r="I226" s="581" t="s">
        <v>1214</v>
      </c>
      <c r="J226" s="581" t="s">
        <v>1215</v>
      </c>
      <c r="K226" s="580" t="s">
        <v>1170</v>
      </c>
      <c r="L226" s="578" t="s">
        <v>764</v>
      </c>
      <c r="M226" s="578" t="s">
        <v>764</v>
      </c>
      <c r="N226" s="578" t="s">
        <v>764</v>
      </c>
      <c r="O226" s="578" t="s">
        <v>764</v>
      </c>
      <c r="P226" s="578" t="s">
        <v>764</v>
      </c>
      <c r="Q226" s="578" t="s">
        <v>764</v>
      </c>
      <c r="R226" s="578" t="s">
        <v>764</v>
      </c>
      <c r="S226" s="578" t="s">
        <v>764</v>
      </c>
      <c r="T226" s="578" t="s">
        <v>764</v>
      </c>
      <c r="U226" s="578" t="s">
        <v>764</v>
      </c>
      <c r="V226" s="578" t="s">
        <v>764</v>
      </c>
      <c r="W226" s="578" t="s">
        <v>764</v>
      </c>
      <c r="X226" s="577" t="s">
        <v>764</v>
      </c>
      <c r="Y226" s="576" t="s">
        <v>764</v>
      </c>
      <c r="Z226" s="576" t="s">
        <v>764</v>
      </c>
      <c r="AA226" s="576">
        <v>157084.12011241604</v>
      </c>
      <c r="AB226" s="576">
        <v>113213.99106190448</v>
      </c>
      <c r="AC226" s="576"/>
      <c r="AD226" s="576"/>
      <c r="AE226" s="576"/>
      <c r="AF226" s="575" t="s">
        <v>1216</v>
      </c>
      <c r="AG226" s="575" t="s">
        <v>1217</v>
      </c>
      <c r="AH226" s="575"/>
    </row>
    <row r="227" spans="1:34" ht="18.75" hidden="1" customHeight="1">
      <c r="A227" s="574">
        <v>220</v>
      </c>
      <c r="B227" s="574" t="s">
        <v>754</v>
      </c>
      <c r="C227" s="574" t="s">
        <v>1198</v>
      </c>
      <c r="D227" s="574" t="s">
        <v>1218</v>
      </c>
      <c r="E227" s="574" t="s">
        <v>1219</v>
      </c>
      <c r="F227" s="582" t="s">
        <v>896</v>
      </c>
      <c r="G227" s="582" t="s">
        <v>1220</v>
      </c>
      <c r="H227" s="582" t="s">
        <v>732</v>
      </c>
      <c r="I227" s="581" t="s">
        <v>1221</v>
      </c>
      <c r="J227" s="581" t="s">
        <v>1221</v>
      </c>
      <c r="K227" s="580" t="s">
        <v>1170</v>
      </c>
      <c r="L227" s="574">
        <v>2016</v>
      </c>
      <c r="M227" s="585">
        <v>1.4687100893997445E-2</v>
      </c>
      <c r="N227" s="578">
        <v>207</v>
      </c>
      <c r="O227" s="578">
        <v>14094</v>
      </c>
      <c r="P227" s="584">
        <v>1.4758340910680562E-2</v>
      </c>
      <c r="Q227" s="584">
        <v>1.4744933612858141E-2</v>
      </c>
      <c r="R227" s="584">
        <v>0.21392946205913788</v>
      </c>
      <c r="S227" s="577">
        <v>1.4186644883065102E-2</v>
      </c>
      <c r="T227" s="577">
        <v>1.4186644883065102E-2</v>
      </c>
      <c r="U227" s="577">
        <v>1.4186644883065102E-2</v>
      </c>
      <c r="V227" s="577">
        <v>4.2559934649195302E-2</v>
      </c>
      <c r="W227" s="577">
        <v>2.9318894769707064E-2</v>
      </c>
      <c r="X227" s="584">
        <v>4.164187983343248E-4</v>
      </c>
      <c r="Y227" s="576">
        <v>7</v>
      </c>
      <c r="Z227" s="576">
        <v>16810</v>
      </c>
      <c r="AA227" s="576">
        <v>92459.024762883782</v>
      </c>
      <c r="AB227" s="576">
        <v>65370.661852309859</v>
      </c>
      <c r="AC227" s="576"/>
      <c r="AD227" s="576"/>
      <c r="AE227" s="576"/>
      <c r="AF227" s="575" t="s">
        <v>1222</v>
      </c>
      <c r="AG227" s="575" t="s">
        <v>1118</v>
      </c>
      <c r="AH227" s="575" t="s">
        <v>1223</v>
      </c>
    </row>
    <row r="228" spans="1:34" ht="18.75" hidden="1" customHeight="1">
      <c r="A228" s="574">
        <v>221</v>
      </c>
      <c r="B228" s="574" t="s">
        <v>754</v>
      </c>
      <c r="C228" s="574" t="s">
        <v>1198</v>
      </c>
      <c r="D228" s="574" t="s">
        <v>1218</v>
      </c>
      <c r="E228" s="574" t="s">
        <v>1224</v>
      </c>
      <c r="F228" s="582" t="s">
        <v>923</v>
      </c>
      <c r="G228" s="582" t="s">
        <v>1225</v>
      </c>
      <c r="H228" s="582" t="s">
        <v>732</v>
      </c>
      <c r="I228" s="581" t="s">
        <v>1226</v>
      </c>
      <c r="J228" s="581" t="s">
        <v>1227</v>
      </c>
      <c r="K228" s="580" t="s">
        <v>1170</v>
      </c>
      <c r="L228" s="574">
        <v>2016</v>
      </c>
      <c r="M228" s="579">
        <v>25.492516880921073</v>
      </c>
      <c r="N228" s="578">
        <v>8324671987.869771</v>
      </c>
      <c r="O228" s="578">
        <v>326553554</v>
      </c>
      <c r="P228" s="577">
        <v>24.237238356781308</v>
      </c>
      <c r="Q228" s="577">
        <v>20.415816246080006</v>
      </c>
      <c r="R228" s="577">
        <v>44.01682570672628</v>
      </c>
      <c r="S228" s="577">
        <v>51924.088203341635</v>
      </c>
      <c r="T228" s="577">
        <v>51924.088203341635</v>
      </c>
      <c r="U228" s="577">
        <v>51924.088203341635</v>
      </c>
      <c r="V228" s="577">
        <v>155772.2646100249</v>
      </c>
      <c r="W228" s="577">
        <v>107309.15523684045</v>
      </c>
      <c r="X228" s="577">
        <v>42.078878154197973</v>
      </c>
      <c r="Y228" s="576">
        <v>16244906898.737312</v>
      </c>
      <c r="Z228" s="576">
        <v>386058460</v>
      </c>
      <c r="AA228" s="576">
        <v>24244.593125379994</v>
      </c>
      <c r="AB228" s="576">
        <v>16901.097561528604</v>
      </c>
      <c r="AC228" s="576"/>
      <c r="AD228" s="576"/>
      <c r="AE228" s="576"/>
      <c r="AF228" s="575" t="s">
        <v>1228</v>
      </c>
      <c r="AG228" s="575"/>
      <c r="AH228" s="575"/>
    </row>
    <row r="229" spans="1:34" ht="18.75" hidden="1" customHeight="1">
      <c r="A229" s="574">
        <v>222</v>
      </c>
      <c r="B229" s="574" t="s">
        <v>754</v>
      </c>
      <c r="C229" s="574" t="s">
        <v>1198</v>
      </c>
      <c r="D229" s="574" t="s">
        <v>1229</v>
      </c>
      <c r="E229" s="574" t="s">
        <v>1230</v>
      </c>
      <c r="F229" s="582" t="s">
        <v>896</v>
      </c>
      <c r="G229" s="582" t="s">
        <v>1231</v>
      </c>
      <c r="H229" s="582" t="s">
        <v>925</v>
      </c>
      <c r="I229" s="581" t="s">
        <v>1232</v>
      </c>
      <c r="J229" s="581" t="s">
        <v>1232</v>
      </c>
      <c r="K229" s="580" t="s">
        <v>1170</v>
      </c>
      <c r="L229" s="574">
        <v>2016</v>
      </c>
      <c r="M229" s="609">
        <v>0.02</v>
      </c>
      <c r="N229" s="578">
        <v>6978197</v>
      </c>
      <c r="O229" s="578">
        <v>323682804</v>
      </c>
      <c r="P229" s="578" t="s">
        <v>764</v>
      </c>
      <c r="Q229" s="584">
        <v>6.1315466311120261E-2</v>
      </c>
      <c r="R229" s="584">
        <v>0.21392946205913788</v>
      </c>
      <c r="S229" s="577" t="s">
        <v>928</v>
      </c>
      <c r="T229" s="577" t="s">
        <v>928</v>
      </c>
      <c r="U229" s="577" t="s">
        <v>928</v>
      </c>
      <c r="V229" s="577" t="s">
        <v>928</v>
      </c>
      <c r="W229" s="577" t="s">
        <v>928</v>
      </c>
      <c r="X229" s="584">
        <v>4.164187983343248E-4</v>
      </c>
      <c r="Y229" s="576">
        <v>160762</v>
      </c>
      <c r="Z229" s="576">
        <v>386058460</v>
      </c>
      <c r="AA229" s="576">
        <v>14581.169002897959</v>
      </c>
      <c r="AB229" s="576">
        <v>10188.694210966119</v>
      </c>
      <c r="AC229" s="576"/>
      <c r="AD229" s="576"/>
      <c r="AE229" s="576"/>
      <c r="AF229" s="575" t="s">
        <v>1233</v>
      </c>
      <c r="AG229" s="575" t="s">
        <v>1118</v>
      </c>
      <c r="AH229" s="575"/>
    </row>
    <row r="230" spans="1:34" ht="18.75" hidden="1" customHeight="1">
      <c r="A230" s="574">
        <v>223</v>
      </c>
      <c r="B230" s="574" t="s">
        <v>754</v>
      </c>
      <c r="C230" s="574" t="s">
        <v>1234</v>
      </c>
      <c r="D230" s="574" t="s">
        <v>1235</v>
      </c>
      <c r="E230" s="574" t="s">
        <v>768</v>
      </c>
      <c r="F230" s="582" t="s">
        <v>450</v>
      </c>
      <c r="G230" s="582" t="s">
        <v>770</v>
      </c>
      <c r="H230" s="582" t="s">
        <v>732</v>
      </c>
      <c r="I230" s="581" t="s">
        <v>1236</v>
      </c>
      <c r="J230" s="581" t="s">
        <v>769</v>
      </c>
      <c r="K230" s="580" t="s">
        <v>1237</v>
      </c>
      <c r="L230" s="574">
        <v>2016</v>
      </c>
      <c r="M230" s="579">
        <v>646.382896032644</v>
      </c>
      <c r="N230" s="578" t="s">
        <v>763</v>
      </c>
      <c r="O230" s="578" t="s">
        <v>763</v>
      </c>
      <c r="P230" s="577">
        <v>47.503317920000001</v>
      </c>
      <c r="Q230" s="577">
        <v>302.2910458942402</v>
      </c>
      <c r="R230" s="577">
        <v>248.094280785423</v>
      </c>
      <c r="S230" s="577">
        <v>676.02408997536736</v>
      </c>
      <c r="T230" s="577">
        <v>676.02408997536736</v>
      </c>
      <c r="U230" s="577">
        <v>676.02408997536736</v>
      </c>
      <c r="V230" s="577">
        <v>2028.0722699261021</v>
      </c>
      <c r="W230" s="577">
        <v>1413.7852146493628</v>
      </c>
      <c r="X230" s="577">
        <v>1372.1801163610985</v>
      </c>
      <c r="Y230" s="576" t="s">
        <v>764</v>
      </c>
      <c r="Z230" s="576" t="s">
        <v>764</v>
      </c>
      <c r="AA230" s="576">
        <v>125399143.56320319</v>
      </c>
      <c r="AB230" s="576">
        <v>86385571.891625479</v>
      </c>
      <c r="AC230" s="576"/>
      <c r="AD230" s="576"/>
      <c r="AE230" s="576"/>
      <c r="AF230" s="575" t="s">
        <v>1060</v>
      </c>
      <c r="AG230" s="575" t="s">
        <v>1061</v>
      </c>
      <c r="AH230" s="575"/>
    </row>
    <row r="231" spans="1:34" ht="18.75" hidden="1" customHeight="1">
      <c r="A231" s="574">
        <v>224</v>
      </c>
      <c r="B231" s="574" t="s">
        <v>754</v>
      </c>
      <c r="C231" s="574" t="s">
        <v>1234</v>
      </c>
      <c r="D231" s="574" t="s">
        <v>1235</v>
      </c>
      <c r="E231" s="574" t="s">
        <v>768</v>
      </c>
      <c r="F231" s="582" t="s">
        <v>450</v>
      </c>
      <c r="G231" s="582" t="s">
        <v>770</v>
      </c>
      <c r="H231" s="582" t="s">
        <v>732</v>
      </c>
      <c r="I231" s="581" t="s">
        <v>1236</v>
      </c>
      <c r="J231" s="581" t="s">
        <v>774</v>
      </c>
      <c r="K231" s="580" t="s">
        <v>1237</v>
      </c>
      <c r="L231" s="574">
        <v>2016</v>
      </c>
      <c r="M231" s="579">
        <v>420.14889831378099</v>
      </c>
      <c r="N231" s="578" t="s">
        <v>763</v>
      </c>
      <c r="O231" s="578" t="s">
        <v>763</v>
      </c>
      <c r="P231" s="577">
        <v>35.609316123607819</v>
      </c>
      <c r="Q231" s="577">
        <v>212.64288722449444</v>
      </c>
      <c r="R231" s="577">
        <v>175.97140330581982</v>
      </c>
      <c r="S231" s="577">
        <v>406.57401239875924</v>
      </c>
      <c r="T231" s="577">
        <v>406.57401239875924</v>
      </c>
      <c r="U231" s="577">
        <v>406.57401239875924</v>
      </c>
      <c r="V231" s="577">
        <v>1219.7220371962776</v>
      </c>
      <c r="W231" s="577">
        <v>852.2893368082913</v>
      </c>
      <c r="X231" s="577">
        <v>987.68045846797577</v>
      </c>
      <c r="Y231" s="576" t="s">
        <v>764</v>
      </c>
      <c r="Z231" s="576" t="s">
        <v>764</v>
      </c>
      <c r="AA231" s="576">
        <v>75285893.381506413</v>
      </c>
      <c r="AB231" s="576">
        <v>51895299.286593646</v>
      </c>
      <c r="AC231" s="576"/>
      <c r="AD231" s="576"/>
      <c r="AE231" s="576"/>
      <c r="AF231" s="575" t="s">
        <v>1060</v>
      </c>
      <c r="AG231" s="575" t="s">
        <v>1061</v>
      </c>
      <c r="AH231" s="575"/>
    </row>
    <row r="232" spans="1:34" ht="18.75" hidden="1" customHeight="1">
      <c r="A232" s="574">
        <v>225</v>
      </c>
      <c r="B232" s="574" t="s">
        <v>754</v>
      </c>
      <c r="C232" s="574" t="s">
        <v>1234</v>
      </c>
      <c r="D232" s="574" t="s">
        <v>1235</v>
      </c>
      <c r="E232" s="574" t="s">
        <v>768</v>
      </c>
      <c r="F232" s="582" t="s">
        <v>449</v>
      </c>
      <c r="G232" s="582" t="s">
        <v>770</v>
      </c>
      <c r="H232" s="582" t="s">
        <v>732</v>
      </c>
      <c r="I232" s="581" t="s">
        <v>1236</v>
      </c>
      <c r="J232" s="581" t="s">
        <v>775</v>
      </c>
      <c r="K232" s="580" t="s">
        <v>1237</v>
      </c>
      <c r="L232" s="574">
        <v>2016</v>
      </c>
      <c r="M232" s="579">
        <v>3264127.5240094699</v>
      </c>
      <c r="N232" s="578" t="s">
        <v>763</v>
      </c>
      <c r="O232" s="578" t="s">
        <v>763</v>
      </c>
      <c r="P232" s="577">
        <v>291761.2069689713</v>
      </c>
      <c r="Q232" s="577">
        <v>2474643.6614470836</v>
      </c>
      <c r="R232" s="577">
        <v>3813183.5491236742</v>
      </c>
      <c r="S232" s="577">
        <v>3443987.4168884717</v>
      </c>
      <c r="T232" s="577">
        <v>3443987.4168884717</v>
      </c>
      <c r="U232" s="577">
        <v>3443987.4168884717</v>
      </c>
      <c r="V232" s="577">
        <v>10331962.250665415</v>
      </c>
      <c r="W232" s="577">
        <v>7117532.4043307127</v>
      </c>
      <c r="X232" s="577">
        <v>9817484.3249429446</v>
      </c>
      <c r="Y232" s="576" t="s">
        <v>764</v>
      </c>
      <c r="Z232" s="576" t="s">
        <v>764</v>
      </c>
      <c r="AA232" s="576">
        <v>1555451.3329419785</v>
      </c>
      <c r="AB232" s="576">
        <v>1121048.0930783886</v>
      </c>
      <c r="AC232" s="576"/>
      <c r="AD232" s="576"/>
      <c r="AE232" s="576"/>
      <c r="AF232" s="575" t="s">
        <v>1060</v>
      </c>
      <c r="AG232" s="575" t="s">
        <v>1061</v>
      </c>
      <c r="AH232" s="575"/>
    </row>
    <row r="233" spans="1:34" ht="18.75" hidden="1" customHeight="1">
      <c r="A233" s="574">
        <v>226</v>
      </c>
      <c r="B233" s="574" t="s">
        <v>754</v>
      </c>
      <c r="C233" s="574" t="s">
        <v>1234</v>
      </c>
      <c r="D233" s="574" t="s">
        <v>1235</v>
      </c>
      <c r="E233" s="574" t="s">
        <v>768</v>
      </c>
      <c r="F233" s="582" t="s">
        <v>449</v>
      </c>
      <c r="G233" s="582" t="s">
        <v>770</v>
      </c>
      <c r="H233" s="582" t="s">
        <v>732</v>
      </c>
      <c r="I233" s="581" t="s">
        <v>1236</v>
      </c>
      <c r="J233" s="581" t="s">
        <v>776</v>
      </c>
      <c r="K233" s="580" t="s">
        <v>1237</v>
      </c>
      <c r="L233" s="574">
        <v>2016</v>
      </c>
      <c r="M233" s="579">
        <v>2121682.97086098</v>
      </c>
      <c r="N233" s="578" t="s">
        <v>763</v>
      </c>
      <c r="O233" s="578" t="s">
        <v>763</v>
      </c>
      <c r="P233" s="577">
        <v>209409.92369477506</v>
      </c>
      <c r="Q233" s="577">
        <v>1679031.8749347455</v>
      </c>
      <c r="R233" s="577">
        <v>3619901.8057929631</v>
      </c>
      <c r="S233" s="577">
        <v>2067666.9880479064</v>
      </c>
      <c r="T233" s="577">
        <v>2067666.9880479064</v>
      </c>
      <c r="U233" s="577">
        <v>2067666.9880479064</v>
      </c>
      <c r="V233" s="577">
        <v>6203000.9641437195</v>
      </c>
      <c r="W233" s="577">
        <v>4275788.9566113846</v>
      </c>
      <c r="X233" s="577">
        <v>7125084.8235437535</v>
      </c>
      <c r="Y233" s="576" t="s">
        <v>764</v>
      </c>
      <c r="Z233" s="576" t="s">
        <v>764</v>
      </c>
      <c r="AA233" s="576">
        <v>915531.83865448786</v>
      </c>
      <c r="AB233" s="576">
        <v>647302.1145657968</v>
      </c>
      <c r="AC233" s="576"/>
      <c r="AD233" s="576"/>
      <c r="AE233" s="576"/>
      <c r="AF233" s="575" t="s">
        <v>1060</v>
      </c>
      <c r="AG233" s="575" t="s">
        <v>1061</v>
      </c>
      <c r="AH233" s="575"/>
    </row>
    <row r="234" spans="1:34" ht="18.75" hidden="1" customHeight="1">
      <c r="A234" s="574">
        <v>227</v>
      </c>
      <c r="B234" s="574" t="s">
        <v>754</v>
      </c>
      <c r="C234" s="574" t="s">
        <v>1234</v>
      </c>
      <c r="D234" s="574" t="s">
        <v>1235</v>
      </c>
      <c r="E234" s="574" t="s">
        <v>768</v>
      </c>
      <c r="F234" s="582" t="s">
        <v>1063</v>
      </c>
      <c r="G234" s="582" t="s">
        <v>770</v>
      </c>
      <c r="H234" s="582" t="s">
        <v>732</v>
      </c>
      <c r="I234" s="581" t="s">
        <v>1236</v>
      </c>
      <c r="J234" s="581" t="s">
        <v>777</v>
      </c>
      <c r="K234" s="580" t="s">
        <v>1237</v>
      </c>
      <c r="L234" s="574">
        <v>2016</v>
      </c>
      <c r="M234" s="579">
        <v>48436.624184992601</v>
      </c>
      <c r="N234" s="578" t="s">
        <v>763</v>
      </c>
      <c r="O234" s="578" t="s">
        <v>763</v>
      </c>
      <c r="P234" s="577">
        <v>-1941.6546065559999</v>
      </c>
      <c r="Q234" s="577">
        <v>-4152.9136129688195</v>
      </c>
      <c r="R234" s="577">
        <v>20164.972400358296</v>
      </c>
      <c r="S234" s="577">
        <v>52361.373370805348</v>
      </c>
      <c r="T234" s="577">
        <v>52361.373370805348</v>
      </c>
      <c r="U234" s="577">
        <v>52361.373370805348</v>
      </c>
      <c r="V234" s="577">
        <v>157084.12011241604</v>
      </c>
      <c r="W234" s="577">
        <v>113213.99106190448</v>
      </c>
      <c r="X234" s="577">
        <v>292276.78967055894</v>
      </c>
      <c r="Y234" s="576" t="s">
        <v>764</v>
      </c>
      <c r="Z234" s="576" t="s">
        <v>764</v>
      </c>
      <c r="AA234" s="576">
        <v>3138.7065139650017</v>
      </c>
      <c r="AB234" s="576">
        <v>2162.2074083159782</v>
      </c>
      <c r="AC234" s="576"/>
      <c r="AD234" s="576"/>
      <c r="AE234" s="576"/>
      <c r="AF234" s="575" t="s">
        <v>1060</v>
      </c>
      <c r="AG234" s="575" t="s">
        <v>1061</v>
      </c>
      <c r="AH234" s="575"/>
    </row>
    <row r="235" spans="1:34" ht="18.75" hidden="1" customHeight="1">
      <c r="A235" s="574">
        <v>228</v>
      </c>
      <c r="B235" s="574" t="s">
        <v>754</v>
      </c>
      <c r="C235" s="574" t="s">
        <v>1234</v>
      </c>
      <c r="D235" s="574" t="s">
        <v>1235</v>
      </c>
      <c r="E235" s="574" t="s">
        <v>768</v>
      </c>
      <c r="F235" s="582" t="s">
        <v>1063</v>
      </c>
      <c r="G235" s="582" t="s">
        <v>770</v>
      </c>
      <c r="H235" s="582" t="s">
        <v>732</v>
      </c>
      <c r="I235" s="581" t="s">
        <v>1236</v>
      </c>
      <c r="J235" s="581" t="s">
        <v>778</v>
      </c>
      <c r="K235" s="580" t="s">
        <v>1237</v>
      </c>
      <c r="L235" s="574">
        <v>2016</v>
      </c>
      <c r="M235" s="579">
        <v>31483.806911152398</v>
      </c>
      <c r="N235" s="578" t="s">
        <v>763</v>
      </c>
      <c r="O235" s="578" t="s">
        <v>763</v>
      </c>
      <c r="P235" s="577">
        <v>-1456.1893425801695</v>
      </c>
      <c r="Q235" s="577">
        <v>-3327.7555219824312</v>
      </c>
      <c r="R235" s="577">
        <v>24234.285731187785</v>
      </c>
      <c r="S235" s="577">
        <v>30819.674920961261</v>
      </c>
      <c r="T235" s="577">
        <v>30819.674920961261</v>
      </c>
      <c r="U235" s="577">
        <v>30819.674920961261</v>
      </c>
      <c r="V235" s="577">
        <v>92459.024762883782</v>
      </c>
      <c r="W235" s="577">
        <v>65370.661852309859</v>
      </c>
      <c r="X235" s="577">
        <v>210107.61719250251</v>
      </c>
      <c r="Y235" s="576" t="s">
        <v>764</v>
      </c>
      <c r="Z235" s="576" t="s">
        <v>764</v>
      </c>
      <c r="AA235" s="576" t="s">
        <v>1238</v>
      </c>
      <c r="AB235" s="576" t="s">
        <v>1238</v>
      </c>
      <c r="AC235" s="576"/>
      <c r="AD235" s="576"/>
      <c r="AE235" s="576"/>
      <c r="AF235" s="575" t="s">
        <v>1060</v>
      </c>
      <c r="AG235" s="575" t="s">
        <v>1061</v>
      </c>
      <c r="AH235" s="575"/>
    </row>
    <row r="236" spans="1:34" ht="18.75" hidden="1" customHeight="1">
      <c r="A236" s="574">
        <v>229</v>
      </c>
      <c r="B236" s="574" t="s">
        <v>754</v>
      </c>
      <c r="C236" s="574" t="s">
        <v>1234</v>
      </c>
      <c r="D236" s="574" t="s">
        <v>1235</v>
      </c>
      <c r="E236" s="574" t="s">
        <v>768</v>
      </c>
      <c r="F236" s="582" t="s">
        <v>450</v>
      </c>
      <c r="G236" s="582" t="s">
        <v>770</v>
      </c>
      <c r="H236" s="582" t="s">
        <v>732</v>
      </c>
      <c r="I236" s="581" t="s">
        <v>1236</v>
      </c>
      <c r="J236" s="581" t="s">
        <v>779</v>
      </c>
      <c r="K236" s="580" t="s">
        <v>1237</v>
      </c>
      <c r="L236" s="574">
        <v>2016</v>
      </c>
      <c r="M236" s="579">
        <v>7727.1798534766604</v>
      </c>
      <c r="N236" s="578" t="s">
        <v>763</v>
      </c>
      <c r="O236" s="578" t="s">
        <v>763</v>
      </c>
      <c r="P236" s="577">
        <v>489.68608959999995</v>
      </c>
      <c r="Q236" s="577">
        <v>1878.559677919385</v>
      </c>
      <c r="R236" s="577">
        <v>1677.5531917804171</v>
      </c>
      <c r="S236" s="577">
        <v>8081.5310417933315</v>
      </c>
      <c r="T236" s="577">
        <v>8081.5310417933315</v>
      </c>
      <c r="U236" s="577">
        <v>8081.5310417933315</v>
      </c>
      <c r="V236" s="577">
        <v>24244.593125379994</v>
      </c>
      <c r="W236" s="577">
        <v>16901.097561528604</v>
      </c>
      <c r="X236" s="577">
        <v>8754.3145610059328</v>
      </c>
      <c r="Y236" s="576" t="s">
        <v>764</v>
      </c>
      <c r="Z236" s="576" t="s">
        <v>764</v>
      </c>
      <c r="AA236" s="576">
        <v>0</v>
      </c>
      <c r="AB236" s="576">
        <v>0</v>
      </c>
      <c r="AC236" s="576"/>
      <c r="AD236" s="576"/>
      <c r="AE236" s="576"/>
      <c r="AF236" s="575" t="s">
        <v>1060</v>
      </c>
      <c r="AG236" s="575" t="s">
        <v>1061</v>
      </c>
      <c r="AH236" s="575"/>
    </row>
    <row r="237" spans="1:34" ht="18.75" hidden="1" customHeight="1">
      <c r="A237" s="574">
        <v>230</v>
      </c>
      <c r="B237" s="574" t="s">
        <v>754</v>
      </c>
      <c r="C237" s="574" t="s">
        <v>1234</v>
      </c>
      <c r="D237" s="574" t="s">
        <v>1235</v>
      </c>
      <c r="E237" s="574" t="s">
        <v>768</v>
      </c>
      <c r="F237" s="582" t="s">
        <v>450</v>
      </c>
      <c r="G237" s="582" t="s">
        <v>770</v>
      </c>
      <c r="H237" s="582" t="s">
        <v>732</v>
      </c>
      <c r="I237" s="581" t="s">
        <v>1236</v>
      </c>
      <c r="J237" s="581" t="s">
        <v>782</v>
      </c>
      <c r="K237" s="580" t="s">
        <v>1237</v>
      </c>
      <c r="L237" s="574">
        <v>2016</v>
      </c>
      <c r="M237" s="579">
        <v>5022.6670947473503</v>
      </c>
      <c r="N237" s="578" t="s">
        <v>763</v>
      </c>
      <c r="O237" s="578" t="s">
        <v>763</v>
      </c>
      <c r="P237" s="577">
        <v>367.17370279982521</v>
      </c>
      <c r="Q237" s="577">
        <v>1341.5709739246363</v>
      </c>
      <c r="R237" s="577">
        <v>1216.4466901061928</v>
      </c>
      <c r="S237" s="577">
        <v>4860.3896676326531</v>
      </c>
      <c r="T237" s="577">
        <v>4860.3896676326531</v>
      </c>
      <c r="U237" s="577">
        <v>4860.3896676326531</v>
      </c>
      <c r="V237" s="577">
        <v>14581.169002897959</v>
      </c>
      <c r="W237" s="577">
        <v>10188.694210966119</v>
      </c>
      <c r="X237" s="577">
        <v>5805.9411367620278</v>
      </c>
      <c r="Y237" s="576" t="s">
        <v>764</v>
      </c>
      <c r="Z237" s="576" t="s">
        <v>764</v>
      </c>
      <c r="AA237" s="576">
        <v>1.4783818232241468</v>
      </c>
      <c r="AB237" s="576">
        <v>1.0184348604345417</v>
      </c>
      <c r="AC237" s="576"/>
      <c r="AD237" s="576"/>
      <c r="AE237" s="576"/>
      <c r="AF237" s="575" t="s">
        <v>1060</v>
      </c>
      <c r="AG237" s="575" t="s">
        <v>1061</v>
      </c>
      <c r="AH237" s="575"/>
    </row>
    <row r="238" spans="1:34" ht="18.75" hidden="1" customHeight="1">
      <c r="A238" s="574">
        <v>231</v>
      </c>
      <c r="B238" s="574" t="s">
        <v>754</v>
      </c>
      <c r="C238" s="574" t="s">
        <v>1234</v>
      </c>
      <c r="D238" s="574" t="s">
        <v>1235</v>
      </c>
      <c r="E238" s="574" t="s">
        <v>768</v>
      </c>
      <c r="F238" s="582" t="s">
        <v>449</v>
      </c>
      <c r="G238" s="582" t="s">
        <v>770</v>
      </c>
      <c r="H238" s="582" t="s">
        <v>732</v>
      </c>
      <c r="I238" s="581" t="s">
        <v>1236</v>
      </c>
      <c r="J238" s="581" t="s">
        <v>783</v>
      </c>
      <c r="K238" s="580" t="s">
        <v>1237</v>
      </c>
      <c r="L238" s="574">
        <v>2016</v>
      </c>
      <c r="M238" s="579">
        <v>39626177.006536797</v>
      </c>
      <c r="N238" s="578" t="s">
        <v>763</v>
      </c>
      <c r="O238" s="578" t="s">
        <v>763</v>
      </c>
      <c r="P238" s="577">
        <v>3179336.26369166</v>
      </c>
      <c r="Q238" s="577">
        <v>19950472.589892048</v>
      </c>
      <c r="R238" s="577">
        <v>10966376.625013541</v>
      </c>
      <c r="S238" s="577">
        <v>41799714.521067731</v>
      </c>
      <c r="T238" s="577">
        <v>41799714.521067731</v>
      </c>
      <c r="U238" s="577">
        <v>41799714.521067731</v>
      </c>
      <c r="V238" s="577">
        <v>125399143.56320319</v>
      </c>
      <c r="W238" s="577">
        <v>86385571.891625479</v>
      </c>
      <c r="X238" s="577">
        <v>65312681.870597742</v>
      </c>
      <c r="Y238" s="576" t="s">
        <v>764</v>
      </c>
      <c r="Z238" s="576" t="s">
        <v>764</v>
      </c>
      <c r="AA238" s="576" t="e">
        <v>#VALUE!</v>
      </c>
      <c r="AB238" s="576" t="e">
        <v>#VALUE!</v>
      </c>
      <c r="AC238" s="576"/>
      <c r="AD238" s="576"/>
      <c r="AE238" s="576"/>
      <c r="AF238" s="575" t="s">
        <v>1060</v>
      </c>
      <c r="AG238" s="575" t="s">
        <v>1061</v>
      </c>
      <c r="AH238" s="575"/>
    </row>
    <row r="239" spans="1:34" ht="18.75" hidden="1" customHeight="1">
      <c r="A239" s="574">
        <v>232</v>
      </c>
      <c r="B239" s="574" t="s">
        <v>754</v>
      </c>
      <c r="C239" s="574" t="s">
        <v>1234</v>
      </c>
      <c r="D239" s="574" t="s">
        <v>1235</v>
      </c>
      <c r="E239" s="574" t="s">
        <v>768</v>
      </c>
      <c r="F239" s="582" t="s">
        <v>449</v>
      </c>
      <c r="G239" s="582" t="s">
        <v>770</v>
      </c>
      <c r="H239" s="582" t="s">
        <v>732</v>
      </c>
      <c r="I239" s="581" t="s">
        <v>1236</v>
      </c>
      <c r="J239" s="581" t="s">
        <v>784</v>
      </c>
      <c r="K239" s="580" t="s">
        <v>1237</v>
      </c>
      <c r="L239" s="574">
        <v>2016</v>
      </c>
      <c r="M239" s="579">
        <v>25757016.028534401</v>
      </c>
      <c r="N239" s="578" t="s">
        <v>763</v>
      </c>
      <c r="O239" s="578" t="s">
        <v>763</v>
      </c>
      <c r="P239" s="577">
        <v>2271941.1560426923</v>
      </c>
      <c r="Q239" s="577">
        <v>13511816.746513564</v>
      </c>
      <c r="R239" s="577">
        <v>8743089.0239656307</v>
      </c>
      <c r="S239" s="577">
        <v>25095297.793835469</v>
      </c>
      <c r="T239" s="577">
        <v>25095297.793835469</v>
      </c>
      <c r="U239" s="577">
        <v>25095297.793835469</v>
      </c>
      <c r="V239" s="577">
        <v>75285893.381506413</v>
      </c>
      <c r="W239" s="577">
        <v>51895299.286593646</v>
      </c>
      <c r="X239" s="577">
        <v>43343327.729591675</v>
      </c>
      <c r="Y239" s="576" t="s">
        <v>764</v>
      </c>
      <c r="Z239" s="576" t="s">
        <v>764</v>
      </c>
      <c r="AA239" s="576" t="e">
        <v>#VALUE!</v>
      </c>
      <c r="AB239" s="576" t="e">
        <v>#VALUE!</v>
      </c>
      <c r="AC239" s="576"/>
      <c r="AD239" s="576"/>
      <c r="AE239" s="576"/>
      <c r="AF239" s="575" t="s">
        <v>1060</v>
      </c>
      <c r="AG239" s="575" t="s">
        <v>1061</v>
      </c>
      <c r="AH239" s="575"/>
    </row>
    <row r="240" spans="1:34" ht="18.75" hidden="1" customHeight="1">
      <c r="A240" s="574">
        <v>233</v>
      </c>
      <c r="B240" s="574" t="s">
        <v>754</v>
      </c>
      <c r="C240" s="574" t="s">
        <v>1234</v>
      </c>
      <c r="D240" s="574" t="s">
        <v>1235</v>
      </c>
      <c r="E240" s="574" t="s">
        <v>768</v>
      </c>
      <c r="F240" s="582" t="s">
        <v>1063</v>
      </c>
      <c r="G240" s="582" t="s">
        <v>770</v>
      </c>
      <c r="H240" s="582" t="s">
        <v>732</v>
      </c>
      <c r="I240" s="581" t="s">
        <v>1236</v>
      </c>
      <c r="J240" s="581" t="s">
        <v>785</v>
      </c>
      <c r="K240" s="580" t="s">
        <v>1237</v>
      </c>
      <c r="L240" s="574">
        <v>2016</v>
      </c>
      <c r="M240" s="579">
        <v>479625.92932918598</v>
      </c>
      <c r="N240" s="578" t="s">
        <v>763</v>
      </c>
      <c r="O240" s="578" t="s">
        <v>763</v>
      </c>
      <c r="P240" s="577">
        <v>-20172.72153278</v>
      </c>
      <c r="Q240" s="577">
        <v>-20162.196607501144</v>
      </c>
      <c r="R240" s="577">
        <v>-24820.18808390445</v>
      </c>
      <c r="S240" s="577">
        <v>518483.77764732618</v>
      </c>
      <c r="T240" s="577">
        <v>518483.77764732618</v>
      </c>
      <c r="U240" s="577">
        <v>518483.77764732618</v>
      </c>
      <c r="V240" s="577">
        <v>1555451.3329419785</v>
      </c>
      <c r="W240" s="577">
        <v>1121048.0930783886</v>
      </c>
      <c r="X240" s="577">
        <v>1856513.035534106</v>
      </c>
      <c r="Y240" s="576" t="s">
        <v>764</v>
      </c>
      <c r="Z240" s="576" t="s">
        <v>764</v>
      </c>
      <c r="AA240" s="576" t="e">
        <v>#VALUE!</v>
      </c>
      <c r="AB240" s="576" t="e">
        <v>#VALUE!</v>
      </c>
      <c r="AC240" s="576"/>
      <c r="AD240" s="576"/>
      <c r="AE240" s="576"/>
      <c r="AF240" s="575" t="s">
        <v>1060</v>
      </c>
      <c r="AG240" s="575" t="s">
        <v>1061</v>
      </c>
      <c r="AH240" s="575"/>
    </row>
    <row r="241" spans="1:34" ht="18.75" hidden="1" customHeight="1">
      <c r="A241" s="574">
        <v>234</v>
      </c>
      <c r="B241" s="574" t="s">
        <v>754</v>
      </c>
      <c r="C241" s="574" t="s">
        <v>1234</v>
      </c>
      <c r="D241" s="574" t="s">
        <v>1235</v>
      </c>
      <c r="E241" s="574" t="s">
        <v>768</v>
      </c>
      <c r="F241" s="582" t="s">
        <v>1063</v>
      </c>
      <c r="G241" s="582" t="s">
        <v>770</v>
      </c>
      <c r="H241" s="582" t="s">
        <v>732</v>
      </c>
      <c r="I241" s="581" t="s">
        <v>1236</v>
      </c>
      <c r="J241" s="581" t="s">
        <v>786</v>
      </c>
      <c r="K241" s="580" t="s">
        <v>1237</v>
      </c>
      <c r="L241" s="574">
        <v>2016</v>
      </c>
      <c r="M241" s="579">
        <v>311756.86585649301</v>
      </c>
      <c r="N241" s="578" t="s">
        <v>763</v>
      </c>
      <c r="O241" s="578" t="s">
        <v>763</v>
      </c>
      <c r="P241" s="577">
        <v>-15129.282970951517</v>
      </c>
      <c r="Q241" s="577">
        <v>-17678.491556422654</v>
      </c>
      <c r="R241" s="577">
        <v>-8735.7087914481344</v>
      </c>
      <c r="S241" s="577">
        <v>305177.27955149597</v>
      </c>
      <c r="T241" s="577">
        <v>305177.27955149597</v>
      </c>
      <c r="U241" s="577">
        <v>305177.27955149597</v>
      </c>
      <c r="V241" s="577">
        <v>915531.83865448786</v>
      </c>
      <c r="W241" s="577">
        <v>647302.1145657968</v>
      </c>
      <c r="X241" s="577">
        <v>1225721.3908956638</v>
      </c>
      <c r="Y241" s="576" t="s">
        <v>764</v>
      </c>
      <c r="Z241" s="576" t="s">
        <v>764</v>
      </c>
      <c r="AA241" s="576">
        <v>1937.5624997542095</v>
      </c>
      <c r="AB241" s="576">
        <v>1285.2497915036256</v>
      </c>
      <c r="AC241" s="576"/>
      <c r="AD241" s="576"/>
      <c r="AE241" s="576"/>
      <c r="AF241" s="575" t="s">
        <v>1060</v>
      </c>
      <c r="AG241" s="575" t="s">
        <v>1061</v>
      </c>
      <c r="AH241" s="575"/>
    </row>
    <row r="242" spans="1:34" ht="18.75" hidden="1" customHeight="1">
      <c r="A242" s="574">
        <v>235</v>
      </c>
      <c r="B242" s="574" t="s">
        <v>754</v>
      </c>
      <c r="C242" s="574" t="s">
        <v>1234</v>
      </c>
      <c r="D242" s="574" t="s">
        <v>1239</v>
      </c>
      <c r="E242" s="574" t="s">
        <v>757</v>
      </c>
      <c r="F242" s="582" t="s">
        <v>758</v>
      </c>
      <c r="G242" s="582" t="s">
        <v>856</v>
      </c>
      <c r="H242" s="582" t="s">
        <v>732</v>
      </c>
      <c r="I242" s="581" t="s">
        <v>760</v>
      </c>
      <c r="J242" s="581" t="s">
        <v>761</v>
      </c>
      <c r="K242" s="580" t="s">
        <v>1237</v>
      </c>
      <c r="L242" s="574">
        <v>2016</v>
      </c>
      <c r="M242" s="579">
        <v>1666.8940370278206</v>
      </c>
      <c r="N242" s="578" t="s">
        <v>763</v>
      </c>
      <c r="O242" s="578" t="s">
        <v>763</v>
      </c>
      <c r="P242" s="577">
        <v>140.33501253653108</v>
      </c>
      <c r="Q242" s="577">
        <v>1169.438431312358</v>
      </c>
      <c r="R242" s="577">
        <v>2687.7122910709199</v>
      </c>
      <c r="S242" s="577">
        <v>6151.0053413656969</v>
      </c>
      <c r="T242" s="577">
        <v>1046.2355046550006</v>
      </c>
      <c r="U242" s="577">
        <v>1046.2355046550006</v>
      </c>
      <c r="V242" s="577">
        <v>3138.7065139650017</v>
      </c>
      <c r="W242" s="577">
        <v>2162.2074083159782</v>
      </c>
      <c r="X242" s="577">
        <v>6151</v>
      </c>
      <c r="Y242" s="576" t="s">
        <v>764</v>
      </c>
      <c r="Z242" s="576" t="s">
        <v>764</v>
      </c>
      <c r="AA242" s="576">
        <v>0.37018829603709447</v>
      </c>
      <c r="AB242" s="576">
        <v>0.24555823637127264</v>
      </c>
      <c r="AC242" s="576"/>
      <c r="AD242" s="576"/>
      <c r="AE242" s="576"/>
      <c r="AF242" s="575" t="s">
        <v>1081</v>
      </c>
      <c r="AG242" s="575" t="s">
        <v>858</v>
      </c>
      <c r="AH242" s="575"/>
    </row>
    <row r="243" spans="1:34" ht="18.75" hidden="1" customHeight="1">
      <c r="A243" s="574">
        <v>236</v>
      </c>
      <c r="B243" s="574" t="s">
        <v>754</v>
      </c>
      <c r="C243" s="574" t="s">
        <v>1234</v>
      </c>
      <c r="D243" s="574" t="s">
        <v>1240</v>
      </c>
      <c r="E243" s="574" t="s">
        <v>1094</v>
      </c>
      <c r="F243" s="582" t="s">
        <v>896</v>
      </c>
      <c r="G243" s="582" t="s">
        <v>897</v>
      </c>
      <c r="H243" s="582" t="s">
        <v>732</v>
      </c>
      <c r="I243" s="581" t="s">
        <v>1241</v>
      </c>
      <c r="J243" s="581" t="s">
        <v>1096</v>
      </c>
      <c r="K243" s="580" t="s">
        <v>1237</v>
      </c>
      <c r="L243" s="574">
        <v>2016</v>
      </c>
      <c r="M243" s="585">
        <v>7.1428571428571425E-2</v>
      </c>
      <c r="N243" s="578">
        <v>39</v>
      </c>
      <c r="O243" s="578">
        <v>546</v>
      </c>
      <c r="P243" s="584">
        <v>1.8761726078799251E-2</v>
      </c>
      <c r="Q243" s="584">
        <v>3.2015065913370999E-2</v>
      </c>
      <c r="R243" s="584">
        <v>0.06</v>
      </c>
      <c r="S243" s="577" t="s">
        <v>928</v>
      </c>
      <c r="T243" s="577" t="s">
        <v>928</v>
      </c>
      <c r="U243" s="577" t="s">
        <v>928</v>
      </c>
      <c r="V243" s="577" t="s">
        <v>928</v>
      </c>
      <c r="W243" s="577" t="s">
        <v>928</v>
      </c>
      <c r="X243" s="584">
        <v>8.1081081081081086E-2</v>
      </c>
      <c r="Y243" s="576">
        <v>51</v>
      </c>
      <c r="Z243" s="576">
        <v>629</v>
      </c>
      <c r="AA243" s="576">
        <v>2.7727165095090731</v>
      </c>
      <c r="AB243" s="576">
        <v>1.8392352846410183</v>
      </c>
      <c r="AC243" s="576"/>
      <c r="AD243" s="576"/>
      <c r="AE243" s="576"/>
      <c r="AF243" s="575" t="s">
        <v>1097</v>
      </c>
      <c r="AG243" s="575" t="s">
        <v>1098</v>
      </c>
      <c r="AH243" s="575"/>
    </row>
    <row r="244" spans="1:34" ht="18.75" hidden="1" customHeight="1">
      <c r="A244" s="574">
        <v>237</v>
      </c>
      <c r="B244" s="574" t="s">
        <v>754</v>
      </c>
      <c r="C244" s="574" t="s">
        <v>1234</v>
      </c>
      <c r="D244" s="574" t="s">
        <v>1240</v>
      </c>
      <c r="E244" s="574" t="s">
        <v>1099</v>
      </c>
      <c r="F244" s="582" t="s">
        <v>896</v>
      </c>
      <c r="G244" s="582" t="s">
        <v>897</v>
      </c>
      <c r="H244" s="582" t="s">
        <v>732</v>
      </c>
      <c r="I244" s="581" t="s">
        <v>1241</v>
      </c>
      <c r="J244" s="581" t="s">
        <v>1100</v>
      </c>
      <c r="K244" s="580" t="s">
        <v>1237</v>
      </c>
      <c r="L244" s="574">
        <v>2016</v>
      </c>
      <c r="M244" s="585">
        <v>0</v>
      </c>
      <c r="N244" s="578" t="s">
        <v>763</v>
      </c>
      <c r="O244" s="578" t="s">
        <v>763</v>
      </c>
      <c r="P244" s="584">
        <v>0</v>
      </c>
      <c r="Q244" s="584">
        <v>0</v>
      </c>
      <c r="R244" s="584">
        <v>0</v>
      </c>
      <c r="S244" s="577">
        <v>0</v>
      </c>
      <c r="T244" s="577">
        <v>0</v>
      </c>
      <c r="U244" s="577">
        <v>0</v>
      </c>
      <c r="V244" s="577">
        <v>0</v>
      </c>
      <c r="W244" s="577">
        <v>0</v>
      </c>
      <c r="X244" s="584" t="s">
        <v>764</v>
      </c>
      <c r="Y244" s="576" t="s">
        <v>764</v>
      </c>
      <c r="Z244" s="576" t="s">
        <v>764</v>
      </c>
      <c r="AA244" s="576">
        <v>2362.8505055455598</v>
      </c>
      <c r="AB244" s="576">
        <v>1567.3575020118881</v>
      </c>
      <c r="AC244" s="576"/>
      <c r="AD244" s="576"/>
      <c r="AE244" s="576"/>
      <c r="AF244" s="575" t="s">
        <v>1101</v>
      </c>
      <c r="AG244" s="575" t="s">
        <v>1102</v>
      </c>
      <c r="AH244" s="575"/>
    </row>
    <row r="245" spans="1:34" ht="18.75" hidden="1" customHeight="1">
      <c r="A245" s="574">
        <v>238</v>
      </c>
      <c r="B245" s="574" t="s">
        <v>754</v>
      </c>
      <c r="C245" s="574" t="s">
        <v>1234</v>
      </c>
      <c r="D245" s="574" t="s">
        <v>1240</v>
      </c>
      <c r="E245" s="574" t="s">
        <v>1103</v>
      </c>
      <c r="F245" s="582" t="s">
        <v>896</v>
      </c>
      <c r="G245" s="582" t="s">
        <v>897</v>
      </c>
      <c r="H245" s="582" t="s">
        <v>732</v>
      </c>
      <c r="I245" s="581" t="s">
        <v>1241</v>
      </c>
      <c r="J245" s="581" t="s">
        <v>1242</v>
      </c>
      <c r="K245" s="580" t="s">
        <v>1237</v>
      </c>
      <c r="L245" s="574">
        <v>2016</v>
      </c>
      <c r="M245" s="585">
        <v>0</v>
      </c>
      <c r="N245" s="578" t="s">
        <v>763</v>
      </c>
      <c r="O245" s="578" t="s">
        <v>763</v>
      </c>
      <c r="P245" s="584">
        <v>0</v>
      </c>
      <c r="Q245" s="584">
        <v>0</v>
      </c>
      <c r="R245" s="584">
        <v>0</v>
      </c>
      <c r="S245" s="577">
        <v>0.49279394107471564</v>
      </c>
      <c r="T245" s="577">
        <v>0.49279394107471564</v>
      </c>
      <c r="U245" s="577">
        <v>0.49279394107471564</v>
      </c>
      <c r="V245" s="577">
        <v>1.4783818232241468</v>
      </c>
      <c r="W245" s="577">
        <v>1.0184348604345417</v>
      </c>
      <c r="X245" s="584" t="s">
        <v>764</v>
      </c>
      <c r="Y245" s="576" t="s">
        <v>764</v>
      </c>
      <c r="Z245" s="576" t="s">
        <v>764</v>
      </c>
      <c r="AA245" s="576">
        <v>0.45144329669327232</v>
      </c>
      <c r="AB245" s="576">
        <v>0.29945738680653727</v>
      </c>
      <c r="AC245" s="576"/>
      <c r="AD245" s="576"/>
      <c r="AE245" s="576"/>
      <c r="AF245" s="575" t="s">
        <v>1105</v>
      </c>
      <c r="AG245" s="575" t="s">
        <v>1243</v>
      </c>
      <c r="AH245" s="575"/>
    </row>
    <row r="246" spans="1:34" ht="18.75" hidden="1" customHeight="1">
      <c r="A246" s="574">
        <v>239</v>
      </c>
      <c r="B246" s="574" t="s">
        <v>754</v>
      </c>
      <c r="C246" s="574" t="s">
        <v>1234</v>
      </c>
      <c r="D246" s="574" t="s">
        <v>1244</v>
      </c>
      <c r="E246" s="574" t="s">
        <v>1245</v>
      </c>
      <c r="F246" s="582" t="s">
        <v>896</v>
      </c>
      <c r="G246" s="582" t="s">
        <v>1246</v>
      </c>
      <c r="H246" s="582" t="s">
        <v>925</v>
      </c>
      <c r="I246" s="581" t="s">
        <v>1247</v>
      </c>
      <c r="J246" s="581" t="s">
        <v>1248</v>
      </c>
      <c r="K246" s="580" t="s">
        <v>1237</v>
      </c>
      <c r="L246" s="574" t="s">
        <v>763</v>
      </c>
      <c r="M246" s="608" t="s">
        <v>763</v>
      </c>
      <c r="N246" s="608" t="s">
        <v>763</v>
      </c>
      <c r="O246" s="608" t="s">
        <v>763</v>
      </c>
      <c r="P246" s="578" t="s">
        <v>764</v>
      </c>
      <c r="Q246" s="578" t="s">
        <v>764</v>
      </c>
      <c r="R246" s="578" t="s">
        <v>764</v>
      </c>
      <c r="S246" s="578" t="s">
        <v>764</v>
      </c>
      <c r="T246" s="578" t="s">
        <v>764</v>
      </c>
      <c r="U246" s="578" t="s">
        <v>764</v>
      </c>
      <c r="V246" s="578" t="s">
        <v>764</v>
      </c>
      <c r="W246" s="578" t="s">
        <v>764</v>
      </c>
      <c r="X246" s="578" t="s">
        <v>764</v>
      </c>
      <c r="Y246" s="576" t="s">
        <v>764</v>
      </c>
      <c r="Z246" s="576" t="s">
        <v>764</v>
      </c>
      <c r="AA246" s="576">
        <v>3.3813178191976405</v>
      </c>
      <c r="AB246" s="576">
        <v>2.2429408200677683</v>
      </c>
      <c r="AC246" s="576"/>
      <c r="AD246" s="576"/>
      <c r="AE246" s="576"/>
      <c r="AF246" s="575" t="s">
        <v>1249</v>
      </c>
      <c r="AG246" s="575" t="s">
        <v>1250</v>
      </c>
      <c r="AH246" s="575"/>
    </row>
    <row r="247" spans="1:34" ht="18.75" hidden="1" customHeight="1">
      <c r="A247" s="574">
        <v>240</v>
      </c>
      <c r="B247" s="574" t="s">
        <v>754</v>
      </c>
      <c r="C247" s="574" t="s">
        <v>1234</v>
      </c>
      <c r="D247" s="574" t="s">
        <v>1244</v>
      </c>
      <c r="E247" s="574" t="s">
        <v>1251</v>
      </c>
      <c r="F247" s="582" t="s">
        <v>896</v>
      </c>
      <c r="G247" s="582" t="s">
        <v>1246</v>
      </c>
      <c r="H247" s="582" t="s">
        <v>925</v>
      </c>
      <c r="I247" s="581" t="s">
        <v>1247</v>
      </c>
      <c r="J247" s="581" t="s">
        <v>1252</v>
      </c>
      <c r="K247" s="580" t="s">
        <v>1237</v>
      </c>
      <c r="L247" s="574" t="s">
        <v>763</v>
      </c>
      <c r="M247" s="608" t="s">
        <v>763</v>
      </c>
      <c r="N247" s="608" t="s">
        <v>763</v>
      </c>
      <c r="O247" s="608" t="s">
        <v>763</v>
      </c>
      <c r="P247" s="578" t="s">
        <v>764</v>
      </c>
      <c r="Q247" s="578" t="s">
        <v>764</v>
      </c>
      <c r="R247" s="578" t="s">
        <v>764</v>
      </c>
      <c r="S247" s="578" t="s">
        <v>764</v>
      </c>
      <c r="T247" s="578" t="s">
        <v>764</v>
      </c>
      <c r="U247" s="578" t="s">
        <v>764</v>
      </c>
      <c r="V247" s="578" t="s">
        <v>764</v>
      </c>
      <c r="W247" s="578" t="s">
        <v>764</v>
      </c>
      <c r="X247" s="578" t="s">
        <v>764</v>
      </c>
      <c r="Y247" s="576" t="s">
        <v>764</v>
      </c>
      <c r="Z247" s="576" t="s">
        <v>764</v>
      </c>
      <c r="AA247" s="576">
        <v>2.9957542839367567E-3</v>
      </c>
      <c r="AB247" s="576">
        <v>2.0637297808515686E-3</v>
      </c>
      <c r="AC247" s="576"/>
      <c r="AD247" s="576"/>
      <c r="AE247" s="576"/>
      <c r="AF247" s="575" t="s">
        <v>1253</v>
      </c>
      <c r="AG247" s="575" t="s">
        <v>1254</v>
      </c>
      <c r="AH247" s="575"/>
    </row>
    <row r="248" spans="1:34" ht="18.75" hidden="1" customHeight="1">
      <c r="A248" s="574">
        <v>241</v>
      </c>
      <c r="B248" s="574" t="s">
        <v>754</v>
      </c>
      <c r="C248" s="574" t="s">
        <v>1234</v>
      </c>
      <c r="D248" s="574" t="s">
        <v>1244</v>
      </c>
      <c r="E248" s="574" t="s">
        <v>1255</v>
      </c>
      <c r="F248" s="582" t="s">
        <v>896</v>
      </c>
      <c r="G248" s="582" t="s">
        <v>1246</v>
      </c>
      <c r="H248" s="582" t="s">
        <v>925</v>
      </c>
      <c r="I248" s="581" t="s">
        <v>1247</v>
      </c>
      <c r="J248" s="581" t="s">
        <v>1256</v>
      </c>
      <c r="K248" s="580" t="s">
        <v>1237</v>
      </c>
      <c r="L248" s="574" t="s">
        <v>763</v>
      </c>
      <c r="M248" s="608" t="s">
        <v>763</v>
      </c>
      <c r="N248" s="608" t="s">
        <v>763</v>
      </c>
      <c r="O248" s="608" t="s">
        <v>763</v>
      </c>
      <c r="P248" s="578" t="s">
        <v>764</v>
      </c>
      <c r="Q248" s="578" t="s">
        <v>764</v>
      </c>
      <c r="R248" s="578" t="s">
        <v>764</v>
      </c>
      <c r="S248" s="578" t="s">
        <v>764</v>
      </c>
      <c r="T248" s="578" t="s">
        <v>764</v>
      </c>
      <c r="U248" s="578" t="s">
        <v>764</v>
      </c>
      <c r="V248" s="578" t="s">
        <v>764</v>
      </c>
      <c r="W248" s="578" t="s">
        <v>764</v>
      </c>
      <c r="X248" s="578" t="s">
        <v>764</v>
      </c>
      <c r="Y248" s="576" t="s">
        <v>764</v>
      </c>
      <c r="Z248" s="576" t="s">
        <v>764</v>
      </c>
      <c r="AA248" s="576">
        <v>1.7974526417864026E-3</v>
      </c>
      <c r="AB248" s="576">
        <v>1.2382379177140938E-3</v>
      </c>
      <c r="AC248" s="576"/>
      <c r="AD248" s="576"/>
      <c r="AE248" s="576"/>
      <c r="AF248" s="575" t="s">
        <v>1257</v>
      </c>
      <c r="AG248" s="575" t="s">
        <v>1258</v>
      </c>
      <c r="AH248" s="575"/>
    </row>
    <row r="249" spans="1:34" ht="18.75" hidden="1" customHeight="1">
      <c r="A249" s="574">
        <v>242</v>
      </c>
      <c r="B249" s="574" t="s">
        <v>754</v>
      </c>
      <c r="C249" s="574" t="s">
        <v>1234</v>
      </c>
      <c r="D249" s="574" t="s">
        <v>1259</v>
      </c>
      <c r="E249" s="574" t="s">
        <v>832</v>
      </c>
      <c r="F249" s="582" t="s">
        <v>1260</v>
      </c>
      <c r="G249" s="582" t="s">
        <v>834</v>
      </c>
      <c r="H249" s="582" t="s">
        <v>732</v>
      </c>
      <c r="I249" s="581" t="s">
        <v>1261</v>
      </c>
      <c r="J249" s="581" t="s">
        <v>833</v>
      </c>
      <c r="K249" s="580" t="s">
        <v>1237</v>
      </c>
      <c r="L249" s="574">
        <v>2016</v>
      </c>
      <c r="M249" s="579">
        <v>642.94933091567736</v>
      </c>
      <c r="N249" s="578">
        <v>3229320.4479800011</v>
      </c>
      <c r="O249" s="578">
        <v>5022.6670947473549</v>
      </c>
      <c r="P249" s="577">
        <v>2279.073617715474</v>
      </c>
      <c r="Q249" s="577">
        <v>219.63457345377984</v>
      </c>
      <c r="R249" s="577">
        <v>1087.7047566259882</v>
      </c>
      <c r="S249" s="577">
        <v>645.8541665847365</v>
      </c>
      <c r="T249" s="577">
        <v>645.8541665847365</v>
      </c>
      <c r="U249" s="577">
        <v>645.8541665847365</v>
      </c>
      <c r="V249" s="577">
        <v>1937.5624997542095</v>
      </c>
      <c r="W249" s="577">
        <v>1285.2497915036256</v>
      </c>
      <c r="X249" s="577">
        <v>384.1424812936512</v>
      </c>
      <c r="Y249" s="576">
        <v>2230308.6345206471</v>
      </c>
      <c r="Z249" s="576">
        <v>5805.9411367620278</v>
      </c>
      <c r="AA249" s="576">
        <v>2.3295955182400835E-3</v>
      </c>
      <c r="AB249" s="576">
        <v>1.6048230905014698E-3</v>
      </c>
      <c r="AC249" s="576"/>
      <c r="AD249" s="576"/>
      <c r="AE249" s="576"/>
      <c r="AF249" s="575" t="s">
        <v>914</v>
      </c>
      <c r="AG249" s="575" t="s">
        <v>915</v>
      </c>
      <c r="AH249" s="575"/>
    </row>
    <row r="250" spans="1:34" ht="18.75" hidden="1" customHeight="1">
      <c r="A250" s="574">
        <v>243</v>
      </c>
      <c r="B250" s="574" t="s">
        <v>754</v>
      </c>
      <c r="C250" s="574" t="s">
        <v>1234</v>
      </c>
      <c r="D250" s="574" t="s">
        <v>1259</v>
      </c>
      <c r="E250" s="574" t="s">
        <v>832</v>
      </c>
      <c r="F250" s="582" t="s">
        <v>1262</v>
      </c>
      <c r="G250" s="582" t="s">
        <v>834</v>
      </c>
      <c r="H250" s="582" t="s">
        <v>732</v>
      </c>
      <c r="I250" s="581" t="s">
        <v>1261</v>
      </c>
      <c r="J250" s="581" t="s">
        <v>838</v>
      </c>
      <c r="K250" s="580" t="s">
        <v>1237</v>
      </c>
      <c r="L250" s="574">
        <v>2016</v>
      </c>
      <c r="M250" s="599">
        <v>0.12537634190243419</v>
      </c>
      <c r="N250" s="578">
        <v>3229320.4479800011</v>
      </c>
      <c r="O250" s="578">
        <v>25757016.02853436</v>
      </c>
      <c r="P250" s="598">
        <v>0.36832639654609944</v>
      </c>
      <c r="Q250" s="598">
        <v>3.6981760817995001E-2</v>
      </c>
      <c r="R250" s="598">
        <v>0.15133493978885609</v>
      </c>
      <c r="S250" s="577">
        <v>0.12339609867903148</v>
      </c>
      <c r="T250" s="577">
        <v>0.12339609867903148</v>
      </c>
      <c r="U250" s="577">
        <v>0.12339609867903148</v>
      </c>
      <c r="V250" s="577">
        <v>0.37018829603709447</v>
      </c>
      <c r="W250" s="577">
        <v>0.24555823637127264</v>
      </c>
      <c r="X250" s="598">
        <v>5.145679280638054E-2</v>
      </c>
      <c r="Y250" s="576">
        <v>2230308.6345206471</v>
      </c>
      <c r="Z250" s="576">
        <v>43343327.729591675</v>
      </c>
      <c r="AA250" s="576">
        <v>1.3977573664859348E-3</v>
      </c>
      <c r="AB250" s="576">
        <v>9.628938925628455E-4</v>
      </c>
      <c r="AC250" s="576"/>
      <c r="AD250" s="576"/>
      <c r="AE250" s="576"/>
      <c r="AF250" s="575" t="s">
        <v>917</v>
      </c>
      <c r="AG250" s="575" t="s">
        <v>915</v>
      </c>
      <c r="AH250" s="575"/>
    </row>
    <row r="251" spans="1:34" ht="18.75" hidden="1" customHeight="1">
      <c r="A251" s="574">
        <v>244</v>
      </c>
      <c r="B251" s="574" t="s">
        <v>754</v>
      </c>
      <c r="C251" s="574" t="s">
        <v>1234</v>
      </c>
      <c r="D251" s="574" t="s">
        <v>1259</v>
      </c>
      <c r="E251" s="574" t="s">
        <v>832</v>
      </c>
      <c r="F251" s="582" t="s">
        <v>1263</v>
      </c>
      <c r="G251" s="582" t="s">
        <v>834</v>
      </c>
      <c r="H251" s="582" t="s">
        <v>732</v>
      </c>
      <c r="I251" s="581" t="s">
        <v>1261</v>
      </c>
      <c r="J251" s="581" t="s">
        <v>840</v>
      </c>
      <c r="K251" s="580" t="s">
        <v>1237</v>
      </c>
      <c r="L251" s="574">
        <v>2016</v>
      </c>
      <c r="M251" s="599">
        <v>0.93905945941463409</v>
      </c>
      <c r="N251" s="578">
        <v>292758.23391999915</v>
      </c>
      <c r="O251" s="578">
        <v>311756.86585649324</v>
      </c>
      <c r="P251" s="598">
        <v>2.8731189213291426</v>
      </c>
      <c r="Q251" s="598">
        <v>0.41831196269124932</v>
      </c>
      <c r="R251" s="598">
        <v>0.31540465908446702</v>
      </c>
      <c r="S251" s="577">
        <v>0.9242388365030243</v>
      </c>
      <c r="T251" s="577">
        <v>0.9242388365030243</v>
      </c>
      <c r="U251" s="577">
        <v>0.9242388365030243</v>
      </c>
      <c r="V251" s="577">
        <v>2.7727165095090731</v>
      </c>
      <c r="W251" s="577">
        <v>1.8392352846410183</v>
      </c>
      <c r="X251" s="598">
        <v>0.73082070892054685</v>
      </c>
      <c r="Y251" s="576">
        <v>895782.57583344774</v>
      </c>
      <c r="Z251" s="576">
        <v>1225721.3908956638</v>
      </c>
      <c r="AA251" s="576">
        <v>5.4942066172534965E-4</v>
      </c>
      <c r="AB251" s="576">
        <v>3.7848757753515294E-4</v>
      </c>
      <c r="AC251" s="576"/>
      <c r="AD251" s="576"/>
      <c r="AE251" s="576"/>
      <c r="AF251" s="575" t="s">
        <v>1138</v>
      </c>
      <c r="AG251" s="575" t="s">
        <v>915</v>
      </c>
      <c r="AH251" s="575"/>
    </row>
    <row r="252" spans="1:34" ht="18.75" hidden="1" customHeight="1">
      <c r="A252" s="574">
        <v>245</v>
      </c>
      <c r="B252" s="574" t="s">
        <v>754</v>
      </c>
      <c r="C252" s="574" t="s">
        <v>1234</v>
      </c>
      <c r="D252" s="574" t="s">
        <v>1259</v>
      </c>
      <c r="E252" s="574" t="s">
        <v>832</v>
      </c>
      <c r="F252" s="582" t="s">
        <v>1260</v>
      </c>
      <c r="G252" s="582" t="s">
        <v>834</v>
      </c>
      <c r="H252" s="582" t="s">
        <v>732</v>
      </c>
      <c r="I252" s="581" t="s">
        <v>1261</v>
      </c>
      <c r="J252" s="581" t="s">
        <v>842</v>
      </c>
      <c r="K252" s="580" t="s">
        <v>1237</v>
      </c>
      <c r="L252" s="574">
        <v>2016</v>
      </c>
      <c r="M252" s="579">
        <v>762.10704985271639</v>
      </c>
      <c r="N252" s="578">
        <v>3827810.0019702204</v>
      </c>
      <c r="O252" s="578">
        <v>5022.6670947473549</v>
      </c>
      <c r="P252" s="577">
        <v>2496.4886004839304</v>
      </c>
      <c r="Q252" s="577">
        <v>587.01052905849212</v>
      </c>
      <c r="R252" s="577">
        <v>1168.1836618815444</v>
      </c>
      <c r="S252" s="577">
        <v>787.61683518185328</v>
      </c>
      <c r="T252" s="577">
        <v>787.61683518185328</v>
      </c>
      <c r="U252" s="577">
        <v>787.61683518185328</v>
      </c>
      <c r="V252" s="577">
        <v>2362.8505055455598</v>
      </c>
      <c r="W252" s="577">
        <v>1567.3575020118881</v>
      </c>
      <c r="X252" s="577">
        <v>634.57457503020896</v>
      </c>
      <c r="Y252" s="576">
        <v>3684302.629511172</v>
      </c>
      <c r="Z252" s="576">
        <v>5805.9411367620278</v>
      </c>
      <c r="AA252" s="576">
        <v>3.2965241013442002E-4</v>
      </c>
      <c r="AB252" s="576">
        <v>2.270925555449394E-4</v>
      </c>
      <c r="AC252" s="576"/>
      <c r="AD252" s="576"/>
      <c r="AE252" s="576"/>
      <c r="AF252" s="575" t="s">
        <v>918</v>
      </c>
      <c r="AG252" s="575" t="s">
        <v>915</v>
      </c>
      <c r="AH252" s="575"/>
    </row>
    <row r="253" spans="1:34" ht="18.75" hidden="1" customHeight="1">
      <c r="A253" s="574">
        <v>246</v>
      </c>
      <c r="B253" s="574" t="s">
        <v>754</v>
      </c>
      <c r="C253" s="574" t="s">
        <v>1234</v>
      </c>
      <c r="D253" s="574" t="s">
        <v>1259</v>
      </c>
      <c r="E253" s="574" t="s">
        <v>832</v>
      </c>
      <c r="F253" s="582" t="s">
        <v>1262</v>
      </c>
      <c r="G253" s="582" t="s">
        <v>834</v>
      </c>
      <c r="H253" s="582" t="s">
        <v>732</v>
      </c>
      <c r="I253" s="581" t="s">
        <v>1261</v>
      </c>
      <c r="J253" s="581" t="s">
        <v>844</v>
      </c>
      <c r="K253" s="580" t="s">
        <v>1237</v>
      </c>
      <c r="L253" s="574">
        <v>2016</v>
      </c>
      <c r="M253" s="599">
        <v>0.14861232363755425</v>
      </c>
      <c r="N253" s="578">
        <v>3827810.0019702204</v>
      </c>
      <c r="O253" s="578">
        <v>25757016.02853436</v>
      </c>
      <c r="P253" s="598">
        <v>0.40346333838763115</v>
      </c>
      <c r="Q253" s="598">
        <v>9.8840007936429303E-2</v>
      </c>
      <c r="R253" s="598">
        <v>0.16253216054837744</v>
      </c>
      <c r="S253" s="577">
        <v>0.15048109889775743</v>
      </c>
      <c r="T253" s="577">
        <v>0.15048109889775743</v>
      </c>
      <c r="U253" s="577">
        <v>0.15048109889775743</v>
      </c>
      <c r="V253" s="577">
        <v>0.45144329669327232</v>
      </c>
      <c r="W253" s="577">
        <v>0.29945738680653727</v>
      </c>
      <c r="X253" s="598">
        <v>8.5002763343336882E-2</v>
      </c>
      <c r="Y253" s="576">
        <v>3684302.629511172</v>
      </c>
      <c r="Z253" s="576">
        <v>43343327.729591675</v>
      </c>
      <c r="AA253" s="576">
        <v>3.5812749276586307E-2</v>
      </c>
      <c r="AB253" s="576">
        <v>2.4670860895553304E-2</v>
      </c>
      <c r="AC253" s="576"/>
      <c r="AD253" s="576"/>
      <c r="AE253" s="576"/>
      <c r="AF253" s="575" t="s">
        <v>1140</v>
      </c>
      <c r="AG253" s="575" t="s">
        <v>915</v>
      </c>
      <c r="AH253" s="575"/>
    </row>
    <row r="254" spans="1:34" ht="18.75" hidden="1" customHeight="1">
      <c r="A254" s="574">
        <v>247</v>
      </c>
      <c r="B254" s="574" t="s">
        <v>754</v>
      </c>
      <c r="C254" s="574" t="s">
        <v>1234</v>
      </c>
      <c r="D254" s="574" t="s">
        <v>1259</v>
      </c>
      <c r="E254" s="574" t="s">
        <v>832</v>
      </c>
      <c r="F254" s="582" t="s">
        <v>1263</v>
      </c>
      <c r="G254" s="582" t="s">
        <v>834</v>
      </c>
      <c r="H254" s="582" t="s">
        <v>732</v>
      </c>
      <c r="I254" s="581" t="s">
        <v>1261</v>
      </c>
      <c r="J254" s="581" t="s">
        <v>846</v>
      </c>
      <c r="K254" s="580" t="s">
        <v>1237</v>
      </c>
      <c r="L254" s="574">
        <v>2016</v>
      </c>
      <c r="M254" s="599">
        <v>1.1130952313637799</v>
      </c>
      <c r="N254" s="578">
        <v>347015.08072978019</v>
      </c>
      <c r="O254" s="578">
        <v>311756.86585649324</v>
      </c>
      <c r="P254" s="598">
        <v>3.1472035739340263</v>
      </c>
      <c r="Q254" s="598">
        <v>1.0248836267359509</v>
      </c>
      <c r="R254" s="598">
        <v>0.3387413426109398</v>
      </c>
      <c r="S254" s="577">
        <v>1.1271059397325469</v>
      </c>
      <c r="T254" s="577">
        <v>1.1271059397325469</v>
      </c>
      <c r="U254" s="577">
        <v>1.1271059397325469</v>
      </c>
      <c r="V254" s="577">
        <v>3.3813178191976405</v>
      </c>
      <c r="W254" s="577">
        <v>2.2429408200677683</v>
      </c>
      <c r="X254" s="598">
        <v>1.2072610121764127</v>
      </c>
      <c r="Y254" s="576">
        <v>1479765.6470189795</v>
      </c>
      <c r="Z254" s="576">
        <v>1225721.3908956638</v>
      </c>
      <c r="AA254" s="576">
        <v>2.1487650419794294E-2</v>
      </c>
      <c r="AB254" s="576">
        <v>1.4802517125531163E-2</v>
      </c>
      <c r="AC254" s="576"/>
      <c r="AD254" s="576"/>
      <c r="AE254" s="576"/>
      <c r="AF254" s="575" t="s">
        <v>1140</v>
      </c>
      <c r="AG254" s="575" t="s">
        <v>915</v>
      </c>
      <c r="AH254" s="575"/>
    </row>
    <row r="255" spans="1:34" ht="18.75" hidden="1" customHeight="1">
      <c r="A255" s="574">
        <v>248</v>
      </c>
      <c r="B255" s="574" t="s">
        <v>754</v>
      </c>
      <c r="C255" s="574" t="s">
        <v>1234</v>
      </c>
      <c r="D255" s="574" t="s">
        <v>1264</v>
      </c>
      <c r="E255" s="574" t="s">
        <v>1064</v>
      </c>
      <c r="F255" s="582" t="s">
        <v>1067</v>
      </c>
      <c r="G255" s="582" t="s">
        <v>1065</v>
      </c>
      <c r="H255" s="582" t="s">
        <v>732</v>
      </c>
      <c r="I255" s="581" t="s">
        <v>1265</v>
      </c>
      <c r="J255" s="581" t="s">
        <v>1067</v>
      </c>
      <c r="K255" s="580" t="s">
        <v>1237</v>
      </c>
      <c r="L255" s="574">
        <v>2016</v>
      </c>
      <c r="M255" s="585">
        <v>9.6619766678112263E-4</v>
      </c>
      <c r="N255" s="578">
        <v>646.382896032644</v>
      </c>
      <c r="O255" s="578">
        <v>668996.54</v>
      </c>
      <c r="P255" s="584">
        <v>7.3983662364915303E-5</v>
      </c>
      <c r="Q255" s="584">
        <v>5.10399338113581E-4</v>
      </c>
      <c r="R255" s="584">
        <v>3.805093740521333E-4</v>
      </c>
      <c r="S255" s="577">
        <v>9.9858476131225223E-4</v>
      </c>
      <c r="T255" s="577">
        <v>9.9858476131225223E-4</v>
      </c>
      <c r="U255" s="577">
        <v>9.9858476131225223E-4</v>
      </c>
      <c r="V255" s="577">
        <v>2.9957542839367567E-3</v>
      </c>
      <c r="W255" s="577">
        <v>2.0637297808515686E-3</v>
      </c>
      <c r="X255" s="584">
        <v>2.8264866281909121E-3</v>
      </c>
      <c r="Y255" s="576">
        <v>1372.1801163610985</v>
      </c>
      <c r="Z255" s="576">
        <v>485472</v>
      </c>
      <c r="AA255" s="576">
        <v>2.8274327349305677E-2</v>
      </c>
      <c r="AB255" s="576">
        <v>1.9477756135469471E-2</v>
      </c>
      <c r="AC255" s="576"/>
      <c r="AD255" s="576"/>
      <c r="AE255" s="576"/>
      <c r="AF255" s="607" t="s">
        <v>1266</v>
      </c>
      <c r="AG255" s="575" t="s">
        <v>1267</v>
      </c>
      <c r="AH255" s="575"/>
    </row>
    <row r="256" spans="1:34" ht="18.75" hidden="1" customHeight="1">
      <c r="A256" s="574">
        <v>249</v>
      </c>
      <c r="B256" s="574" t="s">
        <v>754</v>
      </c>
      <c r="C256" s="574" t="s">
        <v>1234</v>
      </c>
      <c r="D256" s="574" t="s">
        <v>1264</v>
      </c>
      <c r="E256" s="574" t="s">
        <v>1064</v>
      </c>
      <c r="F256" s="582" t="s">
        <v>1069</v>
      </c>
      <c r="G256" s="582" t="s">
        <v>1065</v>
      </c>
      <c r="H256" s="582" t="s">
        <v>732</v>
      </c>
      <c r="I256" s="581" t="s">
        <v>1265</v>
      </c>
      <c r="J256" s="581" t="s">
        <v>1069</v>
      </c>
      <c r="K256" s="580" t="s">
        <v>1237</v>
      </c>
      <c r="L256" s="574">
        <v>2016</v>
      </c>
      <c r="M256" s="585">
        <v>6.2802850716355116E-4</v>
      </c>
      <c r="N256" s="578">
        <v>420.14889831378099</v>
      </c>
      <c r="O256" s="578">
        <v>668996.54</v>
      </c>
      <c r="P256" s="584">
        <v>5.5459444444939428E-5</v>
      </c>
      <c r="Q256" s="584">
        <v>3.5903408442972476E-4</v>
      </c>
      <c r="R256" s="584">
        <v>2.6989243085730668E-4</v>
      </c>
      <c r="S256" s="577">
        <v>5.9915088059546754E-4</v>
      </c>
      <c r="T256" s="577">
        <v>5.9915088059546754E-4</v>
      </c>
      <c r="U256" s="577">
        <v>5.9915088059546754E-4</v>
      </c>
      <c r="V256" s="577">
        <v>1.7974526417864026E-3</v>
      </c>
      <c r="W256" s="577">
        <v>1.2382379177140938E-3</v>
      </c>
      <c r="X256" s="584">
        <v>2.0344746112401454E-3</v>
      </c>
      <c r="Y256" s="576">
        <v>987.68045846797577</v>
      </c>
      <c r="Z256" s="576">
        <v>485472</v>
      </c>
      <c r="AA256" s="576">
        <v>1.6964597083695878E-2</v>
      </c>
      <c r="AB256" s="576">
        <v>1.1686654145667561E-2</v>
      </c>
      <c r="AC256" s="576"/>
      <c r="AD256" s="576"/>
      <c r="AE256" s="576"/>
      <c r="AF256" s="607" t="s">
        <v>1266</v>
      </c>
      <c r="AG256" s="575" t="s">
        <v>1267</v>
      </c>
      <c r="AH256" s="575"/>
    </row>
    <row r="257" spans="1:34" ht="18.75" hidden="1" customHeight="1">
      <c r="A257" s="574">
        <v>250</v>
      </c>
      <c r="B257" s="574" t="s">
        <v>754</v>
      </c>
      <c r="C257" s="574" t="s">
        <v>1234</v>
      </c>
      <c r="D257" s="574" t="s">
        <v>1264</v>
      </c>
      <c r="E257" s="574" t="s">
        <v>1064</v>
      </c>
      <c r="F257" s="582" t="s">
        <v>1070</v>
      </c>
      <c r="G257" s="582" t="s">
        <v>1065</v>
      </c>
      <c r="H257" s="582" t="s">
        <v>732</v>
      </c>
      <c r="I257" s="581" t="s">
        <v>1265</v>
      </c>
      <c r="J257" s="581" t="s">
        <v>1070</v>
      </c>
      <c r="K257" s="580" t="s">
        <v>1237</v>
      </c>
      <c r="L257" s="574">
        <v>2016</v>
      </c>
      <c r="M257" s="585">
        <v>7.2796534293688669E-4</v>
      </c>
      <c r="N257" s="578">
        <v>3264127.5240094699</v>
      </c>
      <c r="O257" s="578">
        <v>4483905114</v>
      </c>
      <c r="P257" s="584">
        <v>9.7088945714961247E-5</v>
      </c>
      <c r="Q257" s="584">
        <v>8.1704607597687267E-4</v>
      </c>
      <c r="R257" s="584">
        <v>1.3776113514909569E-3</v>
      </c>
      <c r="S257" s="577">
        <v>7.765318394133612E-4</v>
      </c>
      <c r="T257" s="577">
        <v>7.765318394133612E-4</v>
      </c>
      <c r="U257" s="577">
        <v>7.765318394133612E-4</v>
      </c>
      <c r="V257" s="577">
        <v>2.3295955182400835E-3</v>
      </c>
      <c r="W257" s="577">
        <v>1.6048230905014698E-3</v>
      </c>
      <c r="X257" s="584">
        <v>3.9128989842017684E-3</v>
      </c>
      <c r="Y257" s="576">
        <v>9817484.3249429446</v>
      </c>
      <c r="Z257" s="576">
        <v>2509005309</v>
      </c>
      <c r="AA257" s="576">
        <v>5.4403786965542614E-3</v>
      </c>
      <c r="AB257" s="576">
        <v>3.747794535550263E-3</v>
      </c>
      <c r="AC257" s="576"/>
      <c r="AD257" s="576"/>
      <c r="AE257" s="576"/>
      <c r="AF257" s="607" t="s">
        <v>1266</v>
      </c>
      <c r="AG257" s="575" t="s">
        <v>1267</v>
      </c>
      <c r="AH257" s="575"/>
    </row>
    <row r="258" spans="1:34" ht="18.75" hidden="1" customHeight="1">
      <c r="A258" s="574">
        <v>251</v>
      </c>
      <c r="B258" s="574" t="s">
        <v>754</v>
      </c>
      <c r="C258" s="574" t="s">
        <v>1234</v>
      </c>
      <c r="D258" s="574" t="s">
        <v>1264</v>
      </c>
      <c r="E258" s="574" t="s">
        <v>1064</v>
      </c>
      <c r="F258" s="582" t="s">
        <v>1071</v>
      </c>
      <c r="G258" s="582" t="s">
        <v>1065</v>
      </c>
      <c r="H258" s="582" t="s">
        <v>732</v>
      </c>
      <c r="I258" s="581" t="s">
        <v>1265</v>
      </c>
      <c r="J258" s="581" t="s">
        <v>1071</v>
      </c>
      <c r="K258" s="580" t="s">
        <v>1237</v>
      </c>
      <c r="L258" s="574">
        <v>2016</v>
      </c>
      <c r="M258" s="585">
        <v>4.7317749080739801E-4</v>
      </c>
      <c r="N258" s="578">
        <v>2121682.97086098</v>
      </c>
      <c r="O258" s="578">
        <v>4483905114</v>
      </c>
      <c r="P258" s="584">
        <v>6.9685030868200473E-5</v>
      </c>
      <c r="Q258" s="584">
        <v>5.5436118994737105E-4</v>
      </c>
      <c r="R258" s="584">
        <v>1.3077833140471415E-3</v>
      </c>
      <c r="S258" s="577">
        <v>4.6591912216197826E-4</v>
      </c>
      <c r="T258" s="577">
        <v>4.6591912216197826E-4</v>
      </c>
      <c r="U258" s="577">
        <v>4.6591912216197826E-4</v>
      </c>
      <c r="V258" s="577">
        <v>1.3977573664859348E-3</v>
      </c>
      <c r="W258" s="577">
        <v>9.628938925628455E-4</v>
      </c>
      <c r="X258" s="584">
        <v>2.8398046022403826E-3</v>
      </c>
      <c r="Y258" s="576">
        <v>7125084.8235437535</v>
      </c>
      <c r="Z258" s="576">
        <v>2509005309</v>
      </c>
      <c r="AA258" s="576">
        <v>3.2642273476412957E-3</v>
      </c>
      <c r="AB258" s="576">
        <v>2.2486768106845445E-3</v>
      </c>
      <c r="AC258" s="576"/>
      <c r="AD258" s="576"/>
      <c r="AE258" s="576"/>
      <c r="AF258" s="607" t="s">
        <v>1266</v>
      </c>
      <c r="AG258" s="575" t="s">
        <v>1267</v>
      </c>
      <c r="AH258" s="575"/>
    </row>
    <row r="259" spans="1:34" ht="18.75" hidden="1" customHeight="1">
      <c r="A259" s="574">
        <v>252</v>
      </c>
      <c r="B259" s="574" t="s">
        <v>754</v>
      </c>
      <c r="C259" s="574" t="s">
        <v>1234</v>
      </c>
      <c r="D259" s="574" t="s">
        <v>1264</v>
      </c>
      <c r="E259" s="574" t="s">
        <v>1064</v>
      </c>
      <c r="F259" s="582" t="s">
        <v>1072</v>
      </c>
      <c r="G259" s="582" t="s">
        <v>1065</v>
      </c>
      <c r="H259" s="582" t="s">
        <v>732</v>
      </c>
      <c r="I259" s="581" t="s">
        <v>1265</v>
      </c>
      <c r="J259" s="581" t="s">
        <v>1072</v>
      </c>
      <c r="K259" s="580" t="s">
        <v>1237</v>
      </c>
      <c r="L259" s="574">
        <v>2016</v>
      </c>
      <c r="M259" s="585">
        <v>1.7724245040813888E-4</v>
      </c>
      <c r="N259" s="578">
        <v>48436.624184992601</v>
      </c>
      <c r="O259" s="578">
        <v>273278913</v>
      </c>
      <c r="P259" s="584">
        <v>-6.2256861275032305E-6</v>
      </c>
      <c r="Q259" s="584">
        <v>-1.7515103085964824E-5</v>
      </c>
      <c r="R259" s="584">
        <v>1.1987473801171199E-4</v>
      </c>
      <c r="S259" s="577">
        <v>1.8314022057511656E-4</v>
      </c>
      <c r="T259" s="577">
        <v>1.8314022057511656E-4</v>
      </c>
      <c r="U259" s="577">
        <v>1.8314022057511656E-4</v>
      </c>
      <c r="V259" s="577">
        <v>5.4942066172534965E-4</v>
      </c>
      <c r="W259" s="577">
        <v>3.7848757753515294E-4</v>
      </c>
      <c r="X259" s="584">
        <v>8.3530389254277246E-4</v>
      </c>
      <c r="Y259" s="576">
        <v>292276.78967055894</v>
      </c>
      <c r="Z259" s="576">
        <v>349904738</v>
      </c>
      <c r="AA259" s="576">
        <v>204.23596042151485</v>
      </c>
      <c r="AB259" s="576">
        <v>148.21470265499826</v>
      </c>
      <c r="AC259" s="576"/>
      <c r="AD259" s="576"/>
      <c r="AE259" s="576"/>
      <c r="AF259" s="607" t="s">
        <v>1266</v>
      </c>
      <c r="AG259" s="575" t="s">
        <v>1267</v>
      </c>
      <c r="AH259" s="575"/>
    </row>
    <row r="260" spans="1:34" ht="18.75" hidden="1" customHeight="1">
      <c r="A260" s="574">
        <v>253</v>
      </c>
      <c r="B260" s="574" t="s">
        <v>754</v>
      </c>
      <c r="C260" s="574" t="s">
        <v>1234</v>
      </c>
      <c r="D260" s="574" t="s">
        <v>1264</v>
      </c>
      <c r="E260" s="574" t="s">
        <v>1064</v>
      </c>
      <c r="F260" s="582" t="s">
        <v>1073</v>
      </c>
      <c r="G260" s="582" t="s">
        <v>1065</v>
      </c>
      <c r="H260" s="582" t="s">
        <v>732</v>
      </c>
      <c r="I260" s="581" t="s">
        <v>1265</v>
      </c>
      <c r="J260" s="581" t="s">
        <v>1073</v>
      </c>
      <c r="K260" s="580" t="s">
        <v>1237</v>
      </c>
      <c r="L260" s="574">
        <v>2016</v>
      </c>
      <c r="M260" s="585">
        <v>1.1520759712313551E-4</v>
      </c>
      <c r="N260" s="578">
        <v>31483.806911152398</v>
      </c>
      <c r="O260" s="578">
        <v>273278913</v>
      </c>
      <c r="P260" s="584">
        <v>-4.6690991067663614E-6</v>
      </c>
      <c r="Q260" s="584">
        <v>-1.4034961100658147E-5</v>
      </c>
      <c r="R260" s="584">
        <v>1.4406559033403328E-4</v>
      </c>
      <c r="S260" s="577">
        <v>1.0988413671147334E-4</v>
      </c>
      <c r="T260" s="577">
        <v>1.0988413671147334E-4</v>
      </c>
      <c r="U260" s="577">
        <v>1.0988413671147334E-4</v>
      </c>
      <c r="V260" s="577">
        <v>3.2965241013442002E-4</v>
      </c>
      <c r="W260" s="577">
        <v>2.270925555449394E-4</v>
      </c>
      <c r="X260" s="584">
        <v>6.0047091215010217E-4</v>
      </c>
      <c r="Y260" s="576">
        <v>210107.61719250251</v>
      </c>
      <c r="Z260" s="576">
        <v>349904738</v>
      </c>
      <c r="AA260" s="576">
        <v>122.83147174195383</v>
      </c>
      <c r="AB260" s="576">
        <v>89.249896612492691</v>
      </c>
      <c r="AC260" s="576"/>
      <c r="AD260" s="576"/>
      <c r="AE260" s="576"/>
      <c r="AF260" s="607" t="s">
        <v>1266</v>
      </c>
      <c r="AG260" s="575" t="s">
        <v>1267</v>
      </c>
      <c r="AH260" s="575"/>
    </row>
    <row r="261" spans="1:34" ht="18.75" hidden="1" customHeight="1">
      <c r="A261" s="574">
        <v>254</v>
      </c>
      <c r="B261" s="574" t="s">
        <v>754</v>
      </c>
      <c r="C261" s="574" t="s">
        <v>1234</v>
      </c>
      <c r="D261" s="574" t="s">
        <v>1264</v>
      </c>
      <c r="E261" s="574" t="s">
        <v>1064</v>
      </c>
      <c r="F261" s="582" t="s">
        <v>1074</v>
      </c>
      <c r="G261" s="582" t="s">
        <v>1065</v>
      </c>
      <c r="H261" s="582" t="s">
        <v>732</v>
      </c>
      <c r="I261" s="581" t="s">
        <v>1265</v>
      </c>
      <c r="J261" s="581" t="s">
        <v>1074</v>
      </c>
      <c r="K261" s="580" t="s">
        <v>1237</v>
      </c>
      <c r="L261" s="574">
        <v>2016</v>
      </c>
      <c r="M261" s="585">
        <v>1.1550403315204979E-2</v>
      </c>
      <c r="N261" s="578">
        <v>7727.1798534766604</v>
      </c>
      <c r="O261" s="578">
        <v>668996.54</v>
      </c>
      <c r="P261" s="584">
        <v>7.6265768169656435E-4</v>
      </c>
      <c r="Q261" s="584">
        <v>3.1718293652414878E-3</v>
      </c>
      <c r="R261" s="584">
        <v>2.5729118499737305E-3</v>
      </c>
      <c r="S261" s="577">
        <v>1.1937583092195435E-2</v>
      </c>
      <c r="T261" s="577">
        <v>1.1937583092195435E-2</v>
      </c>
      <c r="U261" s="577">
        <v>1.1937583092195435E-2</v>
      </c>
      <c r="V261" s="577">
        <v>3.5812749276586307E-2</v>
      </c>
      <c r="W261" s="577">
        <v>2.4670860895553304E-2</v>
      </c>
      <c r="X261" s="584">
        <v>1.8032583879206077E-2</v>
      </c>
      <c r="Y261" s="576">
        <v>8754.3145610059328</v>
      </c>
      <c r="Z261" s="576">
        <v>485472</v>
      </c>
      <c r="AA261" s="576">
        <v>996027.50903463736</v>
      </c>
      <c r="AB261" s="576">
        <v>702989.38755218836</v>
      </c>
      <c r="AC261" s="576"/>
      <c r="AD261" s="576"/>
      <c r="AE261" s="576"/>
      <c r="AF261" s="607" t="s">
        <v>1266</v>
      </c>
      <c r="AG261" s="575" t="s">
        <v>1267</v>
      </c>
      <c r="AH261" s="575"/>
    </row>
    <row r="262" spans="1:34" ht="18.75" hidden="1" customHeight="1">
      <c r="A262" s="574">
        <v>255</v>
      </c>
      <c r="B262" s="574" t="s">
        <v>754</v>
      </c>
      <c r="C262" s="574" t="s">
        <v>1234</v>
      </c>
      <c r="D262" s="574" t="s">
        <v>1264</v>
      </c>
      <c r="E262" s="574" t="s">
        <v>1064</v>
      </c>
      <c r="F262" s="582" t="s">
        <v>1075</v>
      </c>
      <c r="G262" s="582" t="s">
        <v>1065</v>
      </c>
      <c r="H262" s="582" t="s">
        <v>732</v>
      </c>
      <c r="I262" s="581" t="s">
        <v>1265</v>
      </c>
      <c r="J262" s="581" t="s">
        <v>1075</v>
      </c>
      <c r="K262" s="580" t="s">
        <v>1237</v>
      </c>
      <c r="L262" s="574">
        <v>2016</v>
      </c>
      <c r="M262" s="585">
        <v>7.507762438872031E-3</v>
      </c>
      <c r="N262" s="578">
        <v>5022.6670947473503</v>
      </c>
      <c r="O262" s="578">
        <v>668996.54</v>
      </c>
      <c r="P262" s="584">
        <v>5.7185174523948336E-4</v>
      </c>
      <c r="Q262" s="584">
        <v>2.2651578550662342E-3</v>
      </c>
      <c r="R262" s="584">
        <v>1.8656994718085945E-3</v>
      </c>
      <c r="S262" s="577">
        <v>7.1625501399314312E-3</v>
      </c>
      <c r="T262" s="577">
        <v>7.1625501399314312E-3</v>
      </c>
      <c r="U262" s="577">
        <v>7.1625501399314312E-3</v>
      </c>
      <c r="V262" s="577">
        <v>2.1487650419794294E-2</v>
      </c>
      <c r="W262" s="577">
        <v>1.4802517125531163E-2</v>
      </c>
      <c r="X262" s="584">
        <v>1.1959373839813683E-2</v>
      </c>
      <c r="Y262" s="576">
        <v>5805.9411367620278</v>
      </c>
      <c r="Z262" s="576">
        <v>485472</v>
      </c>
      <c r="AA262" s="576">
        <v>601356.74334220821</v>
      </c>
      <c r="AB262" s="576">
        <v>423250.44733447523</v>
      </c>
      <c r="AC262" s="576"/>
      <c r="AD262" s="576"/>
      <c r="AE262" s="576"/>
      <c r="AF262" s="607" t="s">
        <v>1266</v>
      </c>
      <c r="AG262" s="575" t="s">
        <v>1267</v>
      </c>
      <c r="AH262" s="575"/>
    </row>
    <row r="263" spans="1:34" ht="18.75" hidden="1" customHeight="1">
      <c r="A263" s="574">
        <v>256</v>
      </c>
      <c r="B263" s="574" t="s">
        <v>754</v>
      </c>
      <c r="C263" s="574" t="s">
        <v>1234</v>
      </c>
      <c r="D263" s="574" t="s">
        <v>1264</v>
      </c>
      <c r="E263" s="574" t="s">
        <v>1064</v>
      </c>
      <c r="F263" s="582" t="s">
        <v>1076</v>
      </c>
      <c r="G263" s="582" t="s">
        <v>1065</v>
      </c>
      <c r="H263" s="582" t="s">
        <v>732</v>
      </c>
      <c r="I263" s="581" t="s">
        <v>1265</v>
      </c>
      <c r="J263" s="581" t="s">
        <v>1076</v>
      </c>
      <c r="K263" s="580" t="s">
        <v>1237</v>
      </c>
      <c r="L263" s="574">
        <v>2016</v>
      </c>
      <c r="M263" s="585">
        <v>8.8374254135781868E-3</v>
      </c>
      <c r="N263" s="578">
        <v>39626177.006536797</v>
      </c>
      <c r="O263" s="578">
        <v>4483905114</v>
      </c>
      <c r="P263" s="584">
        <v>1.0579830304444659E-3</v>
      </c>
      <c r="Q263" s="584">
        <v>6.5869909261697729E-3</v>
      </c>
      <c r="R263" s="584">
        <v>3.9618876796045262E-3</v>
      </c>
      <c r="S263" s="577">
        <v>9.4247757831018922E-3</v>
      </c>
      <c r="T263" s="577">
        <v>9.4247757831018922E-3</v>
      </c>
      <c r="U263" s="577">
        <v>9.4247757831018922E-3</v>
      </c>
      <c r="V263" s="577">
        <v>2.8274327349305677E-2</v>
      </c>
      <c r="W263" s="577">
        <v>1.9477756135469471E-2</v>
      </c>
      <c r="X263" s="584">
        <v>2.6031304770984739E-2</v>
      </c>
      <c r="Y263" s="576">
        <v>65312681.870597742</v>
      </c>
      <c r="Z263" s="576">
        <v>5018010618</v>
      </c>
      <c r="AA263" s="576">
        <v>386853.98237064137</v>
      </c>
      <c r="AB263" s="576">
        <v>274571.47507425369</v>
      </c>
      <c r="AC263" s="576"/>
      <c r="AD263" s="576"/>
      <c r="AE263" s="576"/>
      <c r="AF263" s="607" t="s">
        <v>1266</v>
      </c>
      <c r="AG263" s="575" t="s">
        <v>1267</v>
      </c>
      <c r="AH263" s="575"/>
    </row>
    <row r="264" spans="1:34" ht="18.75" hidden="1" customHeight="1">
      <c r="A264" s="574">
        <v>257</v>
      </c>
      <c r="B264" s="574" t="s">
        <v>754</v>
      </c>
      <c r="C264" s="574" t="s">
        <v>1234</v>
      </c>
      <c r="D264" s="574" t="s">
        <v>1264</v>
      </c>
      <c r="E264" s="574" t="s">
        <v>1064</v>
      </c>
      <c r="F264" s="582" t="s">
        <v>1077</v>
      </c>
      <c r="G264" s="582" t="s">
        <v>1065</v>
      </c>
      <c r="H264" s="582" t="s">
        <v>732</v>
      </c>
      <c r="I264" s="581" t="s">
        <v>1265</v>
      </c>
      <c r="J264" s="581" t="s">
        <v>1077</v>
      </c>
      <c r="K264" s="580" t="s">
        <v>1237</v>
      </c>
      <c r="L264" s="574">
        <v>2016</v>
      </c>
      <c r="M264" s="585">
        <v>5.7443267361108573E-3</v>
      </c>
      <c r="N264" s="578">
        <v>25757016.028534401</v>
      </c>
      <c r="O264" s="578">
        <v>4483905114</v>
      </c>
      <c r="P264" s="584">
        <v>7.5603050130675499E-4</v>
      </c>
      <c r="Q264" s="584">
        <v>4.4611581958437906E-3</v>
      </c>
      <c r="R264" s="584">
        <v>3.1586674313852704E-3</v>
      </c>
      <c r="S264" s="577">
        <v>5.6548656945652927E-3</v>
      </c>
      <c r="T264" s="577">
        <v>5.6548656945652927E-3</v>
      </c>
      <c r="U264" s="577">
        <v>5.6548656945652927E-3</v>
      </c>
      <c r="V264" s="577">
        <v>1.6964597083695878E-2</v>
      </c>
      <c r="W264" s="577">
        <v>1.1686654145667561E-2</v>
      </c>
      <c r="X264" s="584">
        <v>1.7275104031910869E-2</v>
      </c>
      <c r="Y264" s="576">
        <v>43343327.729591675</v>
      </c>
      <c r="Z264" s="576">
        <v>43343327.729591675</v>
      </c>
      <c r="AA264" s="576">
        <v>230381.2880407995</v>
      </c>
      <c r="AB264" s="576">
        <v>162838.2830469413</v>
      </c>
      <c r="AC264" s="576"/>
      <c r="AD264" s="576"/>
      <c r="AE264" s="576"/>
      <c r="AF264" s="607" t="s">
        <v>1266</v>
      </c>
      <c r="AG264" s="575" t="s">
        <v>1267</v>
      </c>
      <c r="AH264" s="575"/>
    </row>
    <row r="265" spans="1:34" ht="18.75" hidden="1" customHeight="1">
      <c r="A265" s="574">
        <v>258</v>
      </c>
      <c r="B265" s="574" t="s">
        <v>754</v>
      </c>
      <c r="C265" s="574" t="s">
        <v>1234</v>
      </c>
      <c r="D265" s="574" t="s">
        <v>1264</v>
      </c>
      <c r="E265" s="574" t="s">
        <v>1064</v>
      </c>
      <c r="F265" s="582" t="s">
        <v>1078</v>
      </c>
      <c r="G265" s="582" t="s">
        <v>1065</v>
      </c>
      <c r="H265" s="582" t="s">
        <v>732</v>
      </c>
      <c r="I265" s="581" t="s">
        <v>1265</v>
      </c>
      <c r="J265" s="581" t="s">
        <v>1078</v>
      </c>
      <c r="K265" s="580" t="s">
        <v>1237</v>
      </c>
      <c r="L265" s="574">
        <v>2016</v>
      </c>
      <c r="M265" s="585">
        <v>1.7550784437187291E-3</v>
      </c>
      <c r="N265" s="578">
        <v>479625.92932918598</v>
      </c>
      <c r="O265" s="578">
        <v>273278913</v>
      </c>
      <c r="P265" s="584">
        <v>-6.4681448583369343E-5</v>
      </c>
      <c r="Q265" s="584">
        <v>-8.5034986260506396E-5</v>
      </c>
      <c r="R265" s="584">
        <v>-1.4754860482261783E-4</v>
      </c>
      <c r="S265" s="577">
        <v>1.8134595655180871E-3</v>
      </c>
      <c r="T265" s="577">
        <v>1.8134595655180871E-3</v>
      </c>
      <c r="U265" s="577">
        <v>1.8134595655180871E-3</v>
      </c>
      <c r="V265" s="577">
        <v>5.4403786965542614E-3</v>
      </c>
      <c r="W265" s="577">
        <v>3.747794535550263E-3</v>
      </c>
      <c r="X265" s="584">
        <v>5.3057670671898876E-3</v>
      </c>
      <c r="Y265" s="576">
        <v>1856513.035534106</v>
      </c>
      <c r="Z265" s="576">
        <v>349904738</v>
      </c>
      <c r="AA265" s="576">
        <v>2260.7023687052842</v>
      </c>
      <c r="AB265" s="576">
        <v>1640.59908293117</v>
      </c>
      <c r="AC265" s="576"/>
      <c r="AD265" s="576"/>
      <c r="AE265" s="576"/>
      <c r="AF265" s="607" t="s">
        <v>1266</v>
      </c>
      <c r="AG265" s="575" t="s">
        <v>1267</v>
      </c>
      <c r="AH265" s="575"/>
    </row>
    <row r="266" spans="1:34" ht="18.75" hidden="1" customHeight="1">
      <c r="A266" s="574">
        <v>259</v>
      </c>
      <c r="B266" s="574" t="s">
        <v>754</v>
      </c>
      <c r="C266" s="574" t="s">
        <v>1234</v>
      </c>
      <c r="D266" s="574" t="s">
        <v>1264</v>
      </c>
      <c r="E266" s="574" t="s">
        <v>1064</v>
      </c>
      <c r="F266" s="582" t="s">
        <v>1079</v>
      </c>
      <c r="G266" s="582" t="s">
        <v>1065</v>
      </c>
      <c r="H266" s="582" t="s">
        <v>732</v>
      </c>
      <c r="I266" s="581" t="s">
        <v>1265</v>
      </c>
      <c r="J266" s="581" t="s">
        <v>1079</v>
      </c>
      <c r="K266" s="580" t="s">
        <v>1237</v>
      </c>
      <c r="L266" s="574">
        <v>2016</v>
      </c>
      <c r="M266" s="585">
        <v>1.1408010315691391E-3</v>
      </c>
      <c r="N266" s="578">
        <v>311756.86585649301</v>
      </c>
      <c r="O266" s="578">
        <v>273278913</v>
      </c>
      <c r="P266" s="584">
        <v>-4.851025861823749E-5</v>
      </c>
      <c r="Q266" s="584">
        <v>-7.4559846621453352E-5</v>
      </c>
      <c r="R266" s="584">
        <v>-5.1931179568728174E-5</v>
      </c>
      <c r="S266" s="577">
        <v>1.0880757825470985E-3</v>
      </c>
      <c r="T266" s="577">
        <v>1.0880757825470985E-3</v>
      </c>
      <c r="U266" s="577">
        <v>1.0880757825470985E-3</v>
      </c>
      <c r="V266" s="577">
        <v>3.2642273476412957E-3</v>
      </c>
      <c r="W266" s="577">
        <v>2.2486768106845445E-3</v>
      </c>
      <c r="X266" s="584">
        <v>3.5030145573383569E-3</v>
      </c>
      <c r="Y266" s="576">
        <v>1225721.3908956638</v>
      </c>
      <c r="Z266" s="576">
        <v>349904738</v>
      </c>
      <c r="AA266" s="576">
        <v>1359.6302950052814</v>
      </c>
      <c r="AB266" s="576">
        <v>987.91345198046304</v>
      </c>
      <c r="AC266" s="576"/>
      <c r="AD266" s="576"/>
      <c r="AE266" s="576"/>
      <c r="AF266" s="607" t="s">
        <v>1266</v>
      </c>
      <c r="AG266" s="575" t="s">
        <v>1267</v>
      </c>
      <c r="AH266" s="575"/>
    </row>
    <row r="267" spans="1:34" ht="18.75" hidden="1" customHeight="1">
      <c r="A267" s="574">
        <v>260</v>
      </c>
      <c r="B267" s="574" t="s">
        <v>754</v>
      </c>
      <c r="C267" s="574" t="s">
        <v>1268</v>
      </c>
      <c r="D267" s="574" t="s">
        <v>1269</v>
      </c>
      <c r="E267" s="574" t="s">
        <v>768</v>
      </c>
      <c r="F267" s="582" t="s">
        <v>450</v>
      </c>
      <c r="G267" s="582" t="s">
        <v>770</v>
      </c>
      <c r="H267" s="582" t="s">
        <v>732</v>
      </c>
      <c r="I267" s="581" t="s">
        <v>1270</v>
      </c>
      <c r="J267" s="606" t="s">
        <v>769</v>
      </c>
      <c r="K267" s="580" t="s">
        <v>1271</v>
      </c>
      <c r="L267" s="574">
        <v>2016</v>
      </c>
      <c r="M267" s="599">
        <v>64.026501473039502</v>
      </c>
      <c r="N267" s="578" t="s">
        <v>764</v>
      </c>
      <c r="O267" s="578" t="s">
        <v>764</v>
      </c>
      <c r="P267" s="598">
        <v>1.3709999620914499</v>
      </c>
      <c r="Q267" s="598">
        <v>7.3199999999999807</v>
      </c>
      <c r="R267" s="598">
        <v>1.0720000000000001</v>
      </c>
      <c r="S267" s="577">
        <v>68.078653473838287</v>
      </c>
      <c r="T267" s="577">
        <v>68.078653473838287</v>
      </c>
      <c r="U267" s="577">
        <v>68.078653473838287</v>
      </c>
      <c r="V267" s="577">
        <v>204.23596042151485</v>
      </c>
      <c r="W267" s="577">
        <v>148.21470265499826</v>
      </c>
      <c r="X267" s="598">
        <v>0.9</v>
      </c>
      <c r="Y267" s="576" t="s">
        <v>764</v>
      </c>
      <c r="Z267" s="576" t="s">
        <v>764</v>
      </c>
      <c r="AA267" s="576">
        <v>10248382.722144486</v>
      </c>
      <c r="AB267" s="576">
        <v>7233238.2669063825</v>
      </c>
      <c r="AC267" s="576"/>
      <c r="AD267" s="576"/>
      <c r="AE267" s="576"/>
      <c r="AF267" s="575" t="s">
        <v>1060</v>
      </c>
      <c r="AG267" s="575" t="s">
        <v>1061</v>
      </c>
      <c r="AH267" s="575"/>
    </row>
    <row r="268" spans="1:34" ht="18.75" hidden="1" customHeight="1">
      <c r="A268" s="574">
        <v>261</v>
      </c>
      <c r="B268" s="574" t="s">
        <v>754</v>
      </c>
      <c r="C268" s="574" t="s">
        <v>1268</v>
      </c>
      <c r="D268" s="574" t="s">
        <v>1269</v>
      </c>
      <c r="E268" s="574" t="s">
        <v>768</v>
      </c>
      <c r="F268" s="582" t="s">
        <v>450</v>
      </c>
      <c r="G268" s="582" t="s">
        <v>770</v>
      </c>
      <c r="H268" s="582" t="s">
        <v>732</v>
      </c>
      <c r="I268" s="581" t="s">
        <v>1270</v>
      </c>
      <c r="J268" s="606" t="s">
        <v>774</v>
      </c>
      <c r="K268" s="580" t="s">
        <v>1271</v>
      </c>
      <c r="L268" s="574">
        <v>2016</v>
      </c>
      <c r="M268" s="599">
        <v>41.617227531689799</v>
      </c>
      <c r="N268" s="578" t="s">
        <v>764</v>
      </c>
      <c r="O268" s="578" t="s">
        <v>764</v>
      </c>
      <c r="P268" s="598">
        <v>1.3161600005851699</v>
      </c>
      <c r="Q268" s="598">
        <v>5.489999912738786</v>
      </c>
      <c r="R268" s="598">
        <v>1.02912002811432</v>
      </c>
      <c r="S268" s="577">
        <v>40.943823913984609</v>
      </c>
      <c r="T268" s="577">
        <v>40.943823913984609</v>
      </c>
      <c r="U268" s="577">
        <v>40.943823913984609</v>
      </c>
      <c r="V268" s="577">
        <v>122.83147174195383</v>
      </c>
      <c r="W268" s="577">
        <v>89.249896612492691</v>
      </c>
      <c r="X268" s="598">
        <v>0.58500002145767205</v>
      </c>
      <c r="Y268" s="576" t="s">
        <v>764</v>
      </c>
      <c r="Z268" s="576" t="s">
        <v>764</v>
      </c>
      <c r="AA268" s="576">
        <v>6169680.4752617963</v>
      </c>
      <c r="AB268" s="576">
        <v>4342380.8745407797</v>
      </c>
      <c r="AC268" s="576"/>
      <c r="AD268" s="576"/>
      <c r="AE268" s="576"/>
      <c r="AF268" s="575" t="s">
        <v>1060</v>
      </c>
      <c r="AG268" s="575" t="s">
        <v>1061</v>
      </c>
      <c r="AH268" s="575"/>
    </row>
    <row r="269" spans="1:34" ht="18.75" hidden="1" customHeight="1">
      <c r="A269" s="574">
        <v>262</v>
      </c>
      <c r="B269" s="574" t="s">
        <v>754</v>
      </c>
      <c r="C269" s="574" t="s">
        <v>1268</v>
      </c>
      <c r="D269" s="574" t="s">
        <v>1269</v>
      </c>
      <c r="E269" s="574" t="s">
        <v>768</v>
      </c>
      <c r="F269" s="582" t="s">
        <v>449</v>
      </c>
      <c r="G269" s="582" t="s">
        <v>770</v>
      </c>
      <c r="H269" s="582" t="s">
        <v>732</v>
      </c>
      <c r="I269" s="581" t="s">
        <v>1270</v>
      </c>
      <c r="J269" s="606" t="s">
        <v>775</v>
      </c>
      <c r="K269" s="580" t="s">
        <v>1271</v>
      </c>
      <c r="L269" s="574">
        <v>2016</v>
      </c>
      <c r="M269" s="579">
        <v>312333.68990855297</v>
      </c>
      <c r="N269" s="578" t="s">
        <v>764</v>
      </c>
      <c r="O269" s="578" t="s">
        <v>764</v>
      </c>
      <c r="P269" s="577">
        <v>33246.484862297773</v>
      </c>
      <c r="Q269" s="577">
        <v>13598.999999999964</v>
      </c>
      <c r="R269" s="577">
        <v>159660.47617571798</v>
      </c>
      <c r="S269" s="577">
        <v>332009.16967821243</v>
      </c>
      <c r="T269" s="577">
        <v>332009.16967821243</v>
      </c>
      <c r="U269" s="577">
        <v>332009.16967821243</v>
      </c>
      <c r="V269" s="577">
        <v>996027.50903463736</v>
      </c>
      <c r="W269" s="577">
        <v>702989.38755218836</v>
      </c>
      <c r="X269" s="577">
        <v>9260.58</v>
      </c>
      <c r="Y269" s="576" t="s">
        <v>764</v>
      </c>
      <c r="Z269" s="576" t="s">
        <v>764</v>
      </c>
      <c r="AA269" s="576">
        <v>1917074.5651313043</v>
      </c>
      <c r="AB269" s="576">
        <v>1360652.8953115994</v>
      </c>
      <c r="AC269" s="576"/>
      <c r="AD269" s="576"/>
      <c r="AE269" s="576"/>
      <c r="AF269" s="575" t="s">
        <v>1060</v>
      </c>
      <c r="AG269" s="575" t="s">
        <v>1061</v>
      </c>
      <c r="AH269" s="575"/>
    </row>
    <row r="270" spans="1:34" ht="18.75" hidden="1" customHeight="1">
      <c r="A270" s="574">
        <v>263</v>
      </c>
      <c r="B270" s="574" t="s">
        <v>754</v>
      </c>
      <c r="C270" s="574" t="s">
        <v>1268</v>
      </c>
      <c r="D270" s="574" t="s">
        <v>1269</v>
      </c>
      <c r="E270" s="574" t="s">
        <v>768</v>
      </c>
      <c r="F270" s="582" t="s">
        <v>449</v>
      </c>
      <c r="G270" s="582" t="s">
        <v>770</v>
      </c>
      <c r="H270" s="582" t="s">
        <v>732</v>
      </c>
      <c r="I270" s="581" t="s">
        <v>1270</v>
      </c>
      <c r="J270" s="606" t="s">
        <v>776</v>
      </c>
      <c r="K270" s="580" t="s">
        <v>1271</v>
      </c>
      <c r="L270" s="574">
        <v>2016</v>
      </c>
      <c r="M270" s="579">
        <v>204017.36924985301</v>
      </c>
      <c r="N270" s="578" t="s">
        <v>764</v>
      </c>
      <c r="O270" s="578" t="s">
        <v>764</v>
      </c>
      <c r="P270" s="577">
        <v>24144.809678673868</v>
      </c>
      <c r="Q270" s="577">
        <v>10199.249837887273</v>
      </c>
      <c r="R270" s="577">
        <v>105501.6334229674</v>
      </c>
      <c r="S270" s="577">
        <v>200452.24778073607</v>
      </c>
      <c r="T270" s="577">
        <v>200452.24778073607</v>
      </c>
      <c r="U270" s="577">
        <v>200452.24778073607</v>
      </c>
      <c r="V270" s="577">
        <v>601356.74334220821</v>
      </c>
      <c r="W270" s="577">
        <v>423250.44733447523</v>
      </c>
      <c r="X270" s="577">
        <v>6239.1444112029094</v>
      </c>
      <c r="Y270" s="576" t="s">
        <v>764</v>
      </c>
      <c r="Z270" s="576" t="s">
        <v>764</v>
      </c>
      <c r="AA270" s="576">
        <v>1141785.3344726928</v>
      </c>
      <c r="AB270" s="576">
        <v>807037.60732852644</v>
      </c>
      <c r="AC270" s="576"/>
      <c r="AD270" s="576"/>
      <c r="AE270" s="576"/>
      <c r="AF270" s="575" t="s">
        <v>1060</v>
      </c>
      <c r="AG270" s="575" t="s">
        <v>1061</v>
      </c>
      <c r="AH270" s="575"/>
    </row>
    <row r="271" spans="1:34" ht="18.75" hidden="1" customHeight="1">
      <c r="A271" s="574">
        <v>264</v>
      </c>
      <c r="B271" s="574" t="s">
        <v>754</v>
      </c>
      <c r="C271" s="574" t="s">
        <v>1268</v>
      </c>
      <c r="D271" s="574" t="s">
        <v>1269</v>
      </c>
      <c r="E271" s="574" t="s">
        <v>768</v>
      </c>
      <c r="F271" s="582" t="s">
        <v>1063</v>
      </c>
      <c r="G271" s="582" t="s">
        <v>770</v>
      </c>
      <c r="H271" s="582" t="s">
        <v>732</v>
      </c>
      <c r="I271" s="581" t="s">
        <v>1270</v>
      </c>
      <c r="J271" s="606" t="s">
        <v>777</v>
      </c>
      <c r="K271" s="580" t="s">
        <v>1271</v>
      </c>
      <c r="L271" s="574">
        <v>2016</v>
      </c>
      <c r="M271" s="579">
        <v>118404.87186440801</v>
      </c>
      <c r="N271" s="578" t="s">
        <v>764</v>
      </c>
      <c r="O271" s="578" t="s">
        <v>764</v>
      </c>
      <c r="P271" s="577">
        <v>66514.941511273457</v>
      </c>
      <c r="Q271" s="577">
        <v>0</v>
      </c>
      <c r="R271" s="577">
        <v>35025.523743103979</v>
      </c>
      <c r="S271" s="577">
        <v>128951.32745688046</v>
      </c>
      <c r="T271" s="577">
        <v>128951.32745688046</v>
      </c>
      <c r="U271" s="577">
        <v>128951.32745688046</v>
      </c>
      <c r="V271" s="577">
        <v>386853.98237064137</v>
      </c>
      <c r="W271" s="577">
        <v>274571.47507425369</v>
      </c>
      <c r="X271" s="577">
        <v>17210.7</v>
      </c>
      <c r="Y271" s="576" t="s">
        <v>764</v>
      </c>
      <c r="Z271" s="576" t="s">
        <v>764</v>
      </c>
      <c r="AA271" s="576">
        <v>305.01130818391545</v>
      </c>
      <c r="AB271" s="576">
        <v>210.11767339224494</v>
      </c>
      <c r="AC271" s="576"/>
      <c r="AD271" s="576"/>
      <c r="AE271" s="576"/>
      <c r="AF271" s="575" t="s">
        <v>1060</v>
      </c>
      <c r="AG271" s="575" t="s">
        <v>1061</v>
      </c>
      <c r="AH271" s="575"/>
    </row>
    <row r="272" spans="1:34" ht="18.75" hidden="1" customHeight="1">
      <c r="A272" s="574">
        <v>265</v>
      </c>
      <c r="B272" s="574" t="s">
        <v>754</v>
      </c>
      <c r="C272" s="574" t="s">
        <v>1268</v>
      </c>
      <c r="D272" s="574" t="s">
        <v>1269</v>
      </c>
      <c r="E272" s="574" t="s">
        <v>768</v>
      </c>
      <c r="F272" s="582" t="s">
        <v>1063</v>
      </c>
      <c r="G272" s="582" t="s">
        <v>770</v>
      </c>
      <c r="H272" s="582" t="s">
        <v>732</v>
      </c>
      <c r="I272" s="581" t="s">
        <v>1270</v>
      </c>
      <c r="J272" s="606" t="s">
        <v>778</v>
      </c>
      <c r="K272" s="580" t="s">
        <v>1271</v>
      </c>
      <c r="L272" s="574">
        <v>2016</v>
      </c>
      <c r="M272" s="579">
        <v>77582.157315912904</v>
      </c>
      <c r="N272" s="578" t="s">
        <v>764</v>
      </c>
      <c r="O272" s="578" t="s">
        <v>764</v>
      </c>
      <c r="P272" s="577">
        <v>45224.473159542111</v>
      </c>
      <c r="Q272" s="577">
        <v>0</v>
      </c>
      <c r="R272" s="577">
        <v>23522.461983011202</v>
      </c>
      <c r="S272" s="577">
        <v>76793.762680266504</v>
      </c>
      <c r="T272" s="577">
        <v>76793.762680266504</v>
      </c>
      <c r="U272" s="577">
        <v>76793.762680266504</v>
      </c>
      <c r="V272" s="577">
        <v>230381.2880407995</v>
      </c>
      <c r="W272" s="577">
        <v>162838.2830469413</v>
      </c>
      <c r="X272" s="577">
        <v>11703.275917933001</v>
      </c>
      <c r="Y272" s="576" t="s">
        <v>764</v>
      </c>
      <c r="Z272" s="576" t="s">
        <v>764</v>
      </c>
      <c r="AA272" s="576">
        <v>3.1297141701899373E-2</v>
      </c>
      <c r="AB272" s="576">
        <v>2.1560127188023016E-2</v>
      </c>
      <c r="AC272" s="576"/>
      <c r="AD272" s="576"/>
      <c r="AE272" s="576"/>
      <c r="AF272" s="575" t="s">
        <v>1060</v>
      </c>
      <c r="AG272" s="575" t="s">
        <v>1061</v>
      </c>
      <c r="AH272" s="575"/>
    </row>
    <row r="273" spans="1:34" ht="18.75" hidden="1" customHeight="1">
      <c r="A273" s="574">
        <v>266</v>
      </c>
      <c r="B273" s="574" t="s">
        <v>754</v>
      </c>
      <c r="C273" s="574" t="s">
        <v>1268</v>
      </c>
      <c r="D273" s="574" t="s">
        <v>1269</v>
      </c>
      <c r="E273" s="574" t="s">
        <v>768</v>
      </c>
      <c r="F273" s="582" t="s">
        <v>450</v>
      </c>
      <c r="G273" s="582" t="s">
        <v>770</v>
      </c>
      <c r="H273" s="582" t="s">
        <v>732</v>
      </c>
      <c r="I273" s="581" t="s">
        <v>1270</v>
      </c>
      <c r="J273" s="606" t="s">
        <v>779</v>
      </c>
      <c r="K273" s="580" t="s">
        <v>1271</v>
      </c>
      <c r="L273" s="574">
        <v>2016</v>
      </c>
      <c r="M273" s="579">
        <v>707.90726606825797</v>
      </c>
      <c r="N273" s="578" t="s">
        <v>764</v>
      </c>
      <c r="O273" s="578" t="s">
        <v>764</v>
      </c>
      <c r="P273" s="577">
        <v>12.8873991206646</v>
      </c>
      <c r="Q273" s="577">
        <v>73.199999999999804</v>
      </c>
      <c r="R273" s="577">
        <v>12.864000000000001</v>
      </c>
      <c r="S273" s="577">
        <v>753.56745623509482</v>
      </c>
      <c r="T273" s="577">
        <v>753.56745623509482</v>
      </c>
      <c r="U273" s="577">
        <v>753.56745623509482</v>
      </c>
      <c r="V273" s="577">
        <v>2260.7023687052842</v>
      </c>
      <c r="W273" s="577">
        <v>1640.59908293117</v>
      </c>
      <c r="X273" s="577">
        <v>9</v>
      </c>
      <c r="Y273" s="576" t="s">
        <v>764</v>
      </c>
      <c r="Z273" s="576" t="s">
        <v>764</v>
      </c>
      <c r="AA273" s="576">
        <v>3.1297141701899373E-2</v>
      </c>
      <c r="AB273" s="576">
        <v>2.1560127188023016E-2</v>
      </c>
      <c r="AC273" s="576"/>
      <c r="AD273" s="576"/>
      <c r="AE273" s="576"/>
      <c r="AF273" s="575" t="s">
        <v>1060</v>
      </c>
      <c r="AG273" s="575" t="s">
        <v>1061</v>
      </c>
      <c r="AH273" s="575"/>
    </row>
    <row r="274" spans="1:34" ht="18.75" hidden="1" customHeight="1">
      <c r="A274" s="574">
        <v>267</v>
      </c>
      <c r="B274" s="574" t="s">
        <v>754</v>
      </c>
      <c r="C274" s="574" t="s">
        <v>1268</v>
      </c>
      <c r="D274" s="574" t="s">
        <v>1269</v>
      </c>
      <c r="E274" s="574" t="s">
        <v>768</v>
      </c>
      <c r="F274" s="582" t="s">
        <v>450</v>
      </c>
      <c r="G274" s="582" t="s">
        <v>770</v>
      </c>
      <c r="H274" s="582" t="s">
        <v>732</v>
      </c>
      <c r="I274" s="581" t="s">
        <v>1270</v>
      </c>
      <c r="J274" s="606" t="s">
        <v>782</v>
      </c>
      <c r="K274" s="580" t="s">
        <v>1271</v>
      </c>
      <c r="L274" s="574">
        <v>2016</v>
      </c>
      <c r="M274" s="579">
        <v>460.13974034962399</v>
      </c>
      <c r="N274" s="578" t="s">
        <v>764</v>
      </c>
      <c r="O274" s="578" t="s">
        <v>764</v>
      </c>
      <c r="P274" s="577">
        <v>12.371903503425401</v>
      </c>
      <c r="Q274" s="577">
        <v>54.899999127387851</v>
      </c>
      <c r="R274" s="577">
        <v>12.349440337371799</v>
      </c>
      <c r="S274" s="577">
        <v>453.21009833509379</v>
      </c>
      <c r="T274" s="577">
        <v>453.21009833509379</v>
      </c>
      <c r="U274" s="577">
        <v>453.21009833509379</v>
      </c>
      <c r="V274" s="577">
        <v>1359.6302950052814</v>
      </c>
      <c r="W274" s="577">
        <v>987.91345198046304</v>
      </c>
      <c r="X274" s="577">
        <v>5.8500002145767196</v>
      </c>
      <c r="Y274" s="576" t="s">
        <v>764</v>
      </c>
      <c r="Z274" s="576" t="s">
        <v>764</v>
      </c>
      <c r="AA274" s="576">
        <v>3.1297141701899373E-2</v>
      </c>
      <c r="AB274" s="576">
        <v>2.1560127188023012E-2</v>
      </c>
      <c r="AC274" s="576"/>
      <c r="AD274" s="576"/>
      <c r="AE274" s="576"/>
      <c r="AF274" s="575" t="s">
        <v>1060</v>
      </c>
      <c r="AG274" s="575" t="s">
        <v>1061</v>
      </c>
      <c r="AH274" s="575"/>
    </row>
    <row r="275" spans="1:34" ht="18.75" hidden="1" customHeight="1">
      <c r="A275" s="574">
        <v>268</v>
      </c>
      <c r="B275" s="574" t="s">
        <v>754</v>
      </c>
      <c r="C275" s="574" t="s">
        <v>1268</v>
      </c>
      <c r="D275" s="574" t="s">
        <v>1269</v>
      </c>
      <c r="E275" s="574" t="s">
        <v>768</v>
      </c>
      <c r="F275" s="582" t="s">
        <v>449</v>
      </c>
      <c r="G275" s="582" t="s">
        <v>770</v>
      </c>
      <c r="H275" s="582" t="s">
        <v>732</v>
      </c>
      <c r="I275" s="581" t="s">
        <v>1270</v>
      </c>
      <c r="J275" s="606" t="s">
        <v>783</v>
      </c>
      <c r="K275" s="580" t="s">
        <v>1271</v>
      </c>
      <c r="L275" s="574">
        <v>2016</v>
      </c>
      <c r="M275" s="579">
        <v>3201579.9480787599</v>
      </c>
      <c r="N275" s="578" t="s">
        <v>764</v>
      </c>
      <c r="O275" s="578" t="s">
        <v>764</v>
      </c>
      <c r="P275" s="577">
        <v>98792.021732779656</v>
      </c>
      <c r="Q275" s="577">
        <v>135989.99999999965</v>
      </c>
      <c r="R275" s="577">
        <v>2314097.0415604399</v>
      </c>
      <c r="S275" s="577">
        <v>3416127.574048162</v>
      </c>
      <c r="T275" s="577">
        <v>3416127.574048162</v>
      </c>
      <c r="U275" s="577">
        <v>3416127.574048162</v>
      </c>
      <c r="V275" s="577">
        <v>10248382.722144486</v>
      </c>
      <c r="W275" s="577">
        <v>7233238.2669063825</v>
      </c>
      <c r="X275" s="577">
        <v>55977.9</v>
      </c>
      <c r="Y275" s="576" t="s">
        <v>764</v>
      </c>
      <c r="Z275" s="576" t="s">
        <v>764</v>
      </c>
      <c r="AA275" s="576">
        <v>1682.2983289548249</v>
      </c>
      <c r="AB275" s="576">
        <v>1115.9245582067006</v>
      </c>
      <c r="AC275" s="576"/>
      <c r="AD275" s="576"/>
      <c r="AE275" s="576"/>
      <c r="AF275" s="575" t="s">
        <v>1060</v>
      </c>
      <c r="AG275" s="575" t="s">
        <v>1061</v>
      </c>
      <c r="AH275" s="575"/>
    </row>
    <row r="276" spans="1:34" ht="18.75" hidden="1" customHeight="1">
      <c r="A276" s="574">
        <v>269</v>
      </c>
      <c r="B276" s="574" t="s">
        <v>754</v>
      </c>
      <c r="C276" s="574" t="s">
        <v>1268</v>
      </c>
      <c r="D276" s="574" t="s">
        <v>1269</v>
      </c>
      <c r="E276" s="574" t="s">
        <v>768</v>
      </c>
      <c r="F276" s="582" t="s">
        <v>449</v>
      </c>
      <c r="G276" s="582" t="s">
        <v>770</v>
      </c>
      <c r="H276" s="582" t="s">
        <v>732</v>
      </c>
      <c r="I276" s="581" t="s">
        <v>1270</v>
      </c>
      <c r="J276" s="606" t="s">
        <v>784</v>
      </c>
      <c r="K276" s="580" t="s">
        <v>1271</v>
      </c>
      <c r="L276" s="574">
        <v>2016</v>
      </c>
      <c r="M276" s="579">
        <v>2086029.36061803</v>
      </c>
      <c r="N276" s="578" t="s">
        <v>764</v>
      </c>
      <c r="O276" s="578" t="s">
        <v>764</v>
      </c>
      <c r="P276" s="577">
        <v>81628.25479150434</v>
      </c>
      <c r="Q276" s="577">
        <v>101992.49837887273</v>
      </c>
      <c r="R276" s="577">
        <v>1522565.7727726984</v>
      </c>
      <c r="S276" s="577">
        <v>2056560.1584205988</v>
      </c>
      <c r="T276" s="577">
        <v>2056560.1584205988</v>
      </c>
      <c r="U276" s="577">
        <v>2056560.1584205988</v>
      </c>
      <c r="V276" s="577">
        <v>6169680.4752617963</v>
      </c>
      <c r="W276" s="577">
        <v>4342380.8745407797</v>
      </c>
      <c r="X276" s="577">
        <v>37484.472286684599</v>
      </c>
      <c r="Y276" s="576" t="s">
        <v>764</v>
      </c>
      <c r="Z276" s="576" t="s">
        <v>764</v>
      </c>
      <c r="AA276" s="576">
        <v>0.36579746723538265</v>
      </c>
      <c r="AB276" s="576">
        <v>0.24264565326613716</v>
      </c>
      <c r="AC276" s="576"/>
      <c r="AD276" s="576"/>
      <c r="AE276" s="576"/>
      <c r="AF276" s="575" t="s">
        <v>1060</v>
      </c>
      <c r="AG276" s="575" t="s">
        <v>1061</v>
      </c>
      <c r="AH276" s="575"/>
    </row>
    <row r="277" spans="1:34" ht="18.75" hidden="1" customHeight="1">
      <c r="A277" s="574">
        <v>270</v>
      </c>
      <c r="B277" s="574" t="s">
        <v>754</v>
      </c>
      <c r="C277" s="574" t="s">
        <v>1268</v>
      </c>
      <c r="D277" s="574" t="s">
        <v>1269</v>
      </c>
      <c r="E277" s="574" t="s">
        <v>768</v>
      </c>
      <c r="F277" s="582" t="s">
        <v>1063</v>
      </c>
      <c r="G277" s="582" t="s">
        <v>770</v>
      </c>
      <c r="H277" s="582" t="s">
        <v>732</v>
      </c>
      <c r="I277" s="581" t="s">
        <v>1270</v>
      </c>
      <c r="J277" s="606" t="s">
        <v>785</v>
      </c>
      <c r="K277" s="580" t="s">
        <v>1271</v>
      </c>
      <c r="L277" s="574">
        <v>2016</v>
      </c>
      <c r="M277" s="579">
        <v>586854.62541833404</v>
      </c>
      <c r="N277" s="578" t="s">
        <v>764</v>
      </c>
      <c r="O277" s="578" t="s">
        <v>764</v>
      </c>
      <c r="P277" s="577">
        <v>112919.01675275473</v>
      </c>
      <c r="Q277" s="577">
        <v>0</v>
      </c>
      <c r="R277" s="577">
        <v>223515.88543103979</v>
      </c>
      <c r="S277" s="577">
        <v>639024.85504376807</v>
      </c>
      <c r="T277" s="577">
        <v>639024.85504376807</v>
      </c>
      <c r="U277" s="577">
        <v>639024.85504376807</v>
      </c>
      <c r="V277" s="577">
        <v>1917074.5651313043</v>
      </c>
      <c r="W277" s="577">
        <v>1360652.8953115994</v>
      </c>
      <c r="X277" s="577">
        <v>86053.5</v>
      </c>
      <c r="Y277" s="576" t="s">
        <v>764</v>
      </c>
      <c r="Z277" s="576" t="s">
        <v>764</v>
      </c>
      <c r="AA277" s="576">
        <v>2.8508804318932839</v>
      </c>
      <c r="AB277" s="576">
        <v>1.8910840198225451</v>
      </c>
      <c r="AC277" s="576"/>
      <c r="AD277" s="576"/>
      <c r="AE277" s="576"/>
      <c r="AF277" s="575" t="s">
        <v>1060</v>
      </c>
      <c r="AG277" s="575" t="s">
        <v>1061</v>
      </c>
      <c r="AH277" s="575"/>
    </row>
    <row r="278" spans="1:34" ht="18.75" hidden="1" customHeight="1">
      <c r="A278" s="574">
        <v>271</v>
      </c>
      <c r="B278" s="574" t="s">
        <v>754</v>
      </c>
      <c r="C278" s="574" t="s">
        <v>1268</v>
      </c>
      <c r="D278" s="574" t="s">
        <v>1269</v>
      </c>
      <c r="E278" s="574" t="s">
        <v>768</v>
      </c>
      <c r="F278" s="582" t="s">
        <v>1063</v>
      </c>
      <c r="G278" s="582" t="s">
        <v>770</v>
      </c>
      <c r="H278" s="582" t="s">
        <v>732</v>
      </c>
      <c r="I278" s="581" t="s">
        <v>1270</v>
      </c>
      <c r="J278" s="606" t="s">
        <v>786</v>
      </c>
      <c r="K278" s="580" t="s">
        <v>1271</v>
      </c>
      <c r="L278" s="574">
        <v>2016</v>
      </c>
      <c r="M278" s="579">
        <v>384550.45941504597</v>
      </c>
      <c r="N278" s="578" t="s">
        <v>764</v>
      </c>
      <c r="O278" s="578" t="s">
        <v>764</v>
      </c>
      <c r="P278" s="577">
        <v>76731.475014908487</v>
      </c>
      <c r="Q278" s="577">
        <v>0</v>
      </c>
      <c r="R278" s="577">
        <v>149033.92251357349</v>
      </c>
      <c r="S278" s="577">
        <v>380595.1114908976</v>
      </c>
      <c r="T278" s="577">
        <v>380595.1114908976</v>
      </c>
      <c r="U278" s="577">
        <v>380595.1114908976</v>
      </c>
      <c r="V278" s="577">
        <v>1141785.3344726928</v>
      </c>
      <c r="W278" s="577">
        <v>807037.60732852644</v>
      </c>
      <c r="X278" s="577">
        <v>58516.379589664903</v>
      </c>
      <c r="Y278" s="576" t="s">
        <v>764</v>
      </c>
      <c r="Z278" s="576" t="s">
        <v>764</v>
      </c>
      <c r="AA278" s="576">
        <v>1366.8946138771757</v>
      </c>
      <c r="AB278" s="576">
        <v>906.70676053852651</v>
      </c>
      <c r="AC278" s="576"/>
      <c r="AD278" s="576"/>
      <c r="AE278" s="576"/>
      <c r="AF278" s="575" t="s">
        <v>1060</v>
      </c>
      <c r="AG278" s="575" t="s">
        <v>1061</v>
      </c>
      <c r="AH278" s="575"/>
    </row>
    <row r="279" spans="1:34" ht="18.75" hidden="1" customHeight="1">
      <c r="A279" s="574">
        <v>272</v>
      </c>
      <c r="B279" s="574" t="s">
        <v>754</v>
      </c>
      <c r="C279" s="574" t="s">
        <v>1268</v>
      </c>
      <c r="D279" s="574" t="s">
        <v>1272</v>
      </c>
      <c r="E279" s="574" t="s">
        <v>757</v>
      </c>
      <c r="F279" s="582" t="s">
        <v>758</v>
      </c>
      <c r="G279" s="582" t="s">
        <v>856</v>
      </c>
      <c r="H279" s="582" t="s">
        <v>732</v>
      </c>
      <c r="I279" s="581" t="s">
        <v>760</v>
      </c>
      <c r="J279" s="581" t="s">
        <v>761</v>
      </c>
      <c r="K279" s="580" t="s">
        <v>1271</v>
      </c>
      <c r="L279" s="574">
        <v>2016</v>
      </c>
      <c r="M279" s="579">
        <v>555.42571383398445</v>
      </c>
      <c r="N279" s="578" t="s">
        <v>764</v>
      </c>
      <c r="O279" s="578" t="s">
        <v>764</v>
      </c>
      <c r="P279" s="577">
        <v>256.76008818839563</v>
      </c>
      <c r="Q279" s="577">
        <v>7.2108696353863015</v>
      </c>
      <c r="R279" s="577">
        <v>199</v>
      </c>
      <c r="S279" s="577">
        <v>101.67043606130515</v>
      </c>
      <c r="T279" s="577">
        <v>101.67043606130515</v>
      </c>
      <c r="U279" s="577">
        <v>101.67043606130515</v>
      </c>
      <c r="V279" s="577">
        <v>305.01130818391545</v>
      </c>
      <c r="W279" s="577">
        <v>210.11767339224494</v>
      </c>
      <c r="X279" s="577">
        <v>66</v>
      </c>
      <c r="Y279" s="576" t="s">
        <v>764</v>
      </c>
      <c r="Z279" s="576" t="s">
        <v>764</v>
      </c>
      <c r="AA279" s="576">
        <v>0.29721636116978151</v>
      </c>
      <c r="AB279" s="576">
        <v>0.19715351957595506</v>
      </c>
      <c r="AC279" s="576"/>
      <c r="AD279" s="576"/>
      <c r="AE279" s="576"/>
      <c r="AF279" s="575" t="s">
        <v>1081</v>
      </c>
      <c r="AG279" s="575" t="s">
        <v>1082</v>
      </c>
      <c r="AH279" s="575"/>
    </row>
    <row r="280" spans="1:34" ht="18.75" hidden="1" customHeight="1">
      <c r="A280" s="574">
        <v>273</v>
      </c>
      <c r="B280" s="574" t="s">
        <v>754</v>
      </c>
      <c r="C280" s="574" t="s">
        <v>1268</v>
      </c>
      <c r="D280" s="574" t="s">
        <v>1273</v>
      </c>
      <c r="E280" s="574" t="s">
        <v>1274</v>
      </c>
      <c r="F280" s="582" t="s">
        <v>896</v>
      </c>
      <c r="G280" s="582" t="s">
        <v>897</v>
      </c>
      <c r="H280" s="582" t="s">
        <v>732</v>
      </c>
      <c r="I280" s="581" t="s">
        <v>1241</v>
      </c>
      <c r="J280" s="581" t="s">
        <v>1096</v>
      </c>
      <c r="K280" s="580" t="s">
        <v>1271</v>
      </c>
      <c r="L280" s="574">
        <v>2016</v>
      </c>
      <c r="M280" s="585">
        <v>0.12121212121212122</v>
      </c>
      <c r="N280" s="578">
        <v>4</v>
      </c>
      <c r="O280" s="578">
        <v>33</v>
      </c>
      <c r="P280" s="584">
        <v>3.0303030303030304E-2</v>
      </c>
      <c r="Q280" s="584">
        <v>3.4482758620689655E-2</v>
      </c>
      <c r="R280" s="584">
        <v>0</v>
      </c>
      <c r="S280" s="577">
        <v>1.0432380567299792E-2</v>
      </c>
      <c r="T280" s="577">
        <v>1.0432380567299792E-2</v>
      </c>
      <c r="U280" s="577">
        <v>1.0432380567299792E-2</v>
      </c>
      <c r="V280" s="577">
        <v>3.1297141701899373E-2</v>
      </c>
      <c r="W280" s="577">
        <v>2.1560127188023016E-2</v>
      </c>
      <c r="X280" s="584">
        <v>0</v>
      </c>
      <c r="Y280" s="576">
        <v>0</v>
      </c>
      <c r="Z280" s="576">
        <v>13</v>
      </c>
      <c r="AA280" s="576">
        <v>2.3163864815723829</v>
      </c>
      <c r="AB280" s="576">
        <v>1.5365363661096807</v>
      </c>
      <c r="AC280" s="576"/>
      <c r="AD280" s="576"/>
      <c r="AE280" s="576"/>
      <c r="AF280" s="575" t="s">
        <v>1097</v>
      </c>
      <c r="AG280" s="575" t="s">
        <v>1098</v>
      </c>
      <c r="AH280" s="575"/>
    </row>
    <row r="281" spans="1:34" ht="18.75" hidden="1" customHeight="1">
      <c r="A281" s="574">
        <v>274</v>
      </c>
      <c r="B281" s="574" t="s">
        <v>754</v>
      </c>
      <c r="C281" s="574" t="s">
        <v>1268</v>
      </c>
      <c r="D281" s="574" t="s">
        <v>1273</v>
      </c>
      <c r="E281" s="574" t="s">
        <v>1274</v>
      </c>
      <c r="F281" s="582" t="s">
        <v>896</v>
      </c>
      <c r="G281" s="582" t="s">
        <v>897</v>
      </c>
      <c r="H281" s="582" t="s">
        <v>732</v>
      </c>
      <c r="I281" s="581" t="s">
        <v>1241</v>
      </c>
      <c r="J281" s="581" t="s">
        <v>1100</v>
      </c>
      <c r="K281" s="580" t="s">
        <v>1271</v>
      </c>
      <c r="L281" s="574">
        <v>2016</v>
      </c>
      <c r="M281" s="585">
        <v>2.7027027027027029E-2</v>
      </c>
      <c r="N281" s="578">
        <v>18</v>
      </c>
      <c r="O281" s="578">
        <v>666</v>
      </c>
      <c r="P281" s="584">
        <v>4.4910179640718561E-3</v>
      </c>
      <c r="Q281" s="584">
        <v>6.024096385542169E-3</v>
      </c>
      <c r="R281" s="584">
        <v>4.9019607843137254E-3</v>
      </c>
      <c r="S281" s="577">
        <v>1.0432380567299792E-2</v>
      </c>
      <c r="T281" s="577">
        <v>1.0432380567299792E-2</v>
      </c>
      <c r="U281" s="577">
        <v>1.0432380567299792E-2</v>
      </c>
      <c r="V281" s="577">
        <v>3.1297141701899373E-2</v>
      </c>
      <c r="W281" s="577">
        <v>2.1560127188023016E-2</v>
      </c>
      <c r="X281" s="584">
        <v>7.0175438596491229E-3</v>
      </c>
      <c r="Y281" s="576">
        <v>2</v>
      </c>
      <c r="Z281" s="576">
        <v>285</v>
      </c>
      <c r="AA281" s="576">
        <v>3636</v>
      </c>
      <c r="AB281" s="576">
        <v>2514</v>
      </c>
      <c r="AC281" s="576"/>
      <c r="AD281" s="576"/>
      <c r="AE281" s="576"/>
      <c r="AF281" s="575" t="s">
        <v>1101</v>
      </c>
      <c r="AG281" s="575" t="s">
        <v>1102</v>
      </c>
      <c r="AH281" s="575"/>
    </row>
    <row r="282" spans="1:34" ht="18.75" hidden="1" customHeight="1">
      <c r="A282" s="574">
        <v>275</v>
      </c>
      <c r="B282" s="574" t="s">
        <v>754</v>
      </c>
      <c r="C282" s="574" t="s">
        <v>1268</v>
      </c>
      <c r="D282" s="574" t="s">
        <v>1273</v>
      </c>
      <c r="E282" s="574" t="s">
        <v>1274</v>
      </c>
      <c r="F282" s="582" t="s">
        <v>896</v>
      </c>
      <c r="G282" s="582" t="s">
        <v>897</v>
      </c>
      <c r="H282" s="582" t="s">
        <v>732</v>
      </c>
      <c r="I282" s="581" t="s">
        <v>1241</v>
      </c>
      <c r="J282" s="581" t="s">
        <v>1242</v>
      </c>
      <c r="K282" s="580" t="s">
        <v>1271</v>
      </c>
      <c r="L282" s="574">
        <v>2016</v>
      </c>
      <c r="M282" s="585">
        <v>2.2650056625141564E-3</v>
      </c>
      <c r="N282" s="578">
        <v>6</v>
      </c>
      <c r="O282" s="578">
        <v>2649</v>
      </c>
      <c r="P282" s="584">
        <v>1.128668171557562E-3</v>
      </c>
      <c r="Q282" s="584">
        <v>0</v>
      </c>
      <c r="R282" s="584">
        <v>1.2432656444260257E-3</v>
      </c>
      <c r="S282" s="577">
        <v>1.0432380567299792E-2</v>
      </c>
      <c r="T282" s="577">
        <v>1.0432380567299792E-2</v>
      </c>
      <c r="U282" s="577">
        <v>1.0432380567299792E-2</v>
      </c>
      <c r="V282" s="577">
        <v>3.1297141701899373E-2</v>
      </c>
      <c r="W282" s="577">
        <v>2.1560127188023012E-2</v>
      </c>
      <c r="X282" s="584">
        <v>4.2789901583226359E-4</v>
      </c>
      <c r="Y282" s="576">
        <v>1</v>
      </c>
      <c r="Z282" s="576">
        <v>2337</v>
      </c>
      <c r="AA282" s="576">
        <v>126</v>
      </c>
      <c r="AB282" s="576">
        <v>84</v>
      </c>
      <c r="AC282" s="576"/>
      <c r="AD282" s="576"/>
      <c r="AE282" s="576"/>
      <c r="AF282" s="575" t="s">
        <v>1105</v>
      </c>
      <c r="AG282" s="575" t="s">
        <v>1243</v>
      </c>
      <c r="AH282" s="575"/>
    </row>
    <row r="283" spans="1:34" ht="18.75" hidden="1" customHeight="1">
      <c r="A283" s="574">
        <v>276</v>
      </c>
      <c r="B283" s="574" t="s">
        <v>754</v>
      </c>
      <c r="C283" s="574" t="s">
        <v>1268</v>
      </c>
      <c r="D283" s="574" t="s">
        <v>1275</v>
      </c>
      <c r="E283" s="574" t="s">
        <v>832</v>
      </c>
      <c r="F283" s="582" t="s">
        <v>1260</v>
      </c>
      <c r="G283" s="582" t="s">
        <v>834</v>
      </c>
      <c r="H283" s="582" t="s">
        <v>732</v>
      </c>
      <c r="I283" s="581" t="s">
        <v>835</v>
      </c>
      <c r="J283" s="581" t="s">
        <v>833</v>
      </c>
      <c r="K283" s="580" t="s">
        <v>1271</v>
      </c>
      <c r="L283" s="574">
        <v>2016</v>
      </c>
      <c r="M283" s="579">
        <v>557.7382705950638</v>
      </c>
      <c r="N283" s="578">
        <v>256637.543014661</v>
      </c>
      <c r="O283" s="578">
        <v>460.13974034962399</v>
      </c>
      <c r="P283" s="577">
        <v>2178.6779948029844</v>
      </c>
      <c r="Q283" s="577">
        <v>3080.0977961489493</v>
      </c>
      <c r="R283" s="577">
        <v>15387.456834716677</v>
      </c>
      <c r="S283" s="577">
        <v>560.7661096516083</v>
      </c>
      <c r="T283" s="577">
        <v>560.7661096516083</v>
      </c>
      <c r="U283" s="577">
        <v>560.7661096516083</v>
      </c>
      <c r="V283" s="577">
        <v>1682.2983289548249</v>
      </c>
      <c r="W283" s="577">
        <v>1115.9245582067006</v>
      </c>
      <c r="X283" s="577">
        <v>3281.7059405459745</v>
      </c>
      <c r="Y283" s="576">
        <v>19690.235643275846</v>
      </c>
      <c r="Z283" s="576">
        <v>6</v>
      </c>
      <c r="AA283" s="576">
        <v>816</v>
      </c>
      <c r="AB283" s="576">
        <v>550</v>
      </c>
      <c r="AC283" s="576"/>
      <c r="AD283" s="576"/>
      <c r="AE283" s="576"/>
      <c r="AF283" s="575" t="s">
        <v>914</v>
      </c>
      <c r="AG283" s="575" t="s">
        <v>915</v>
      </c>
      <c r="AH283" s="575"/>
    </row>
    <row r="284" spans="1:34" ht="18.75" hidden="1" customHeight="1">
      <c r="A284" s="574">
        <v>277</v>
      </c>
      <c r="B284" s="574" t="s">
        <v>754</v>
      </c>
      <c r="C284" s="574" t="s">
        <v>1268</v>
      </c>
      <c r="D284" s="574" t="s">
        <v>1275</v>
      </c>
      <c r="E284" s="574" t="s">
        <v>832</v>
      </c>
      <c r="F284" s="582" t="s">
        <v>1262</v>
      </c>
      <c r="G284" s="582" t="s">
        <v>834</v>
      </c>
      <c r="H284" s="582" t="s">
        <v>732</v>
      </c>
      <c r="I284" s="581" t="s">
        <v>835</v>
      </c>
      <c r="J284" s="581" t="s">
        <v>838</v>
      </c>
      <c r="K284" s="580" t="s">
        <v>1271</v>
      </c>
      <c r="L284" s="574">
        <v>2016</v>
      </c>
      <c r="M284" s="599">
        <v>0.12302681249827986</v>
      </c>
      <c r="N284" s="578">
        <v>256637.543014661</v>
      </c>
      <c r="O284" s="578">
        <v>2086029.36061803</v>
      </c>
      <c r="P284" s="598">
        <v>0.33020911675235559</v>
      </c>
      <c r="Q284" s="598">
        <v>1.6579392505191763</v>
      </c>
      <c r="R284" s="598">
        <v>0.12480674629784042</v>
      </c>
      <c r="S284" s="577">
        <v>0.12193248907846088</v>
      </c>
      <c r="T284" s="577">
        <v>0.12193248907846088</v>
      </c>
      <c r="U284" s="577">
        <v>0.12193248907846088</v>
      </c>
      <c r="V284" s="577">
        <v>0.36579746723538265</v>
      </c>
      <c r="W284" s="577">
        <v>0.24264565326613716</v>
      </c>
      <c r="X284" s="598">
        <v>0.52529079073738127</v>
      </c>
      <c r="Y284" s="576">
        <v>19690</v>
      </c>
      <c r="Z284" s="576">
        <v>37484</v>
      </c>
      <c r="AA284" s="576">
        <v>36</v>
      </c>
      <c r="AB284" s="576">
        <v>24</v>
      </c>
      <c r="AC284" s="576"/>
      <c r="AD284" s="576"/>
      <c r="AE284" s="576"/>
      <c r="AF284" s="575" t="s">
        <v>1138</v>
      </c>
      <c r="AG284" s="575" t="s">
        <v>915</v>
      </c>
      <c r="AH284" s="575"/>
    </row>
    <row r="285" spans="1:34" ht="18.75" hidden="1" customHeight="1">
      <c r="A285" s="574">
        <v>278</v>
      </c>
      <c r="B285" s="574" t="s">
        <v>754</v>
      </c>
      <c r="C285" s="574" t="s">
        <v>1268</v>
      </c>
      <c r="D285" s="574" t="s">
        <v>1275</v>
      </c>
      <c r="E285" s="574" t="s">
        <v>832</v>
      </c>
      <c r="F285" s="582" t="s">
        <v>1263</v>
      </c>
      <c r="G285" s="582" t="s">
        <v>834</v>
      </c>
      <c r="H285" s="582" t="s">
        <v>732</v>
      </c>
      <c r="I285" s="581" t="s">
        <v>835</v>
      </c>
      <c r="J285" s="581" t="s">
        <v>840</v>
      </c>
      <c r="K285" s="580" t="s">
        <v>1271</v>
      </c>
      <c r="L285" s="574">
        <v>2016</v>
      </c>
      <c r="M285" s="599">
        <v>0.95781217306466115</v>
      </c>
      <c r="N285" s="578">
        <v>368327.11118533899</v>
      </c>
      <c r="O285" s="578">
        <v>384550.45941504597</v>
      </c>
      <c r="P285" s="577">
        <v>2.438699452172707</v>
      </c>
      <c r="Q285" s="577">
        <v>0</v>
      </c>
      <c r="R285" s="577">
        <v>1.7285575259055532</v>
      </c>
      <c r="S285" s="577">
        <v>0.95029347729776137</v>
      </c>
      <c r="T285" s="577">
        <v>0.95029347729776137</v>
      </c>
      <c r="U285" s="577">
        <v>0.95029347729776137</v>
      </c>
      <c r="V285" s="577">
        <v>2.8508804318932839</v>
      </c>
      <c r="W285" s="577">
        <v>1.8910840198225451</v>
      </c>
      <c r="X285" s="598">
        <v>5.7328319341210303</v>
      </c>
      <c r="Y285" s="576">
        <v>335464.569580779</v>
      </c>
      <c r="Z285" s="576">
        <v>58516.379589664903</v>
      </c>
      <c r="AA285" s="576">
        <v>36</v>
      </c>
      <c r="AB285" s="576">
        <v>24</v>
      </c>
      <c r="AC285" s="576"/>
      <c r="AD285" s="576"/>
      <c r="AE285" s="576"/>
      <c r="AF285" s="575" t="s">
        <v>917</v>
      </c>
      <c r="AG285" s="575" t="s">
        <v>915</v>
      </c>
      <c r="AH285" s="575"/>
    </row>
    <row r="286" spans="1:34" ht="18.75" hidden="1" customHeight="1">
      <c r="A286" s="574">
        <v>279</v>
      </c>
      <c r="B286" s="574" t="s">
        <v>754</v>
      </c>
      <c r="C286" s="574" t="s">
        <v>1268</v>
      </c>
      <c r="D286" s="574" t="s">
        <v>1275</v>
      </c>
      <c r="E286" s="574" t="s">
        <v>832</v>
      </c>
      <c r="F286" s="582" t="s">
        <v>1260</v>
      </c>
      <c r="G286" s="582" t="s">
        <v>834</v>
      </c>
      <c r="H286" s="582" t="s">
        <v>732</v>
      </c>
      <c r="I286" s="581" t="s">
        <v>835</v>
      </c>
      <c r="J286" s="581" t="s">
        <v>842</v>
      </c>
      <c r="K286" s="580" t="s">
        <v>1271</v>
      </c>
      <c r="L286" s="574">
        <v>2016</v>
      </c>
      <c r="M286" s="579">
        <v>446.3922208493741</v>
      </c>
      <c r="N286" s="578">
        <v>205402.80059572301</v>
      </c>
      <c r="O286" s="578">
        <v>460.13974034962399</v>
      </c>
      <c r="P286" s="577">
        <v>2469.3221680112347</v>
      </c>
      <c r="Q286" s="577">
        <v>3245.1410695622044</v>
      </c>
      <c r="R286" s="577">
        <v>16855.870276583322</v>
      </c>
      <c r="S286" s="577">
        <v>455.63153795905856</v>
      </c>
      <c r="T286" s="577">
        <v>455.63153795905856</v>
      </c>
      <c r="U286" s="577">
        <v>455.63153795905856</v>
      </c>
      <c r="V286" s="577">
        <v>1366.8946138771757</v>
      </c>
      <c r="W286" s="577">
        <v>906.70676053852651</v>
      </c>
      <c r="X286" s="577">
        <v>3300.2432569697903</v>
      </c>
      <c r="Y286" s="576">
        <v>19801.459541818742</v>
      </c>
      <c r="Z286" s="576">
        <v>6</v>
      </c>
      <c r="AA286" s="576">
        <v>30</v>
      </c>
      <c r="AB286" s="576">
        <v>20</v>
      </c>
      <c r="AC286" s="576"/>
      <c r="AD286" s="576"/>
      <c r="AE286" s="576"/>
      <c r="AF286" s="575" t="s">
        <v>918</v>
      </c>
      <c r="AG286" s="575" t="s">
        <v>915</v>
      </c>
      <c r="AH286" s="575"/>
    </row>
    <row r="287" spans="1:34" ht="18.75" hidden="1" customHeight="1">
      <c r="A287" s="574">
        <v>280</v>
      </c>
      <c r="B287" s="574" t="s">
        <v>754</v>
      </c>
      <c r="C287" s="574" t="s">
        <v>1268</v>
      </c>
      <c r="D287" s="574" t="s">
        <v>1275</v>
      </c>
      <c r="E287" s="574" t="s">
        <v>832</v>
      </c>
      <c r="F287" s="582" t="s">
        <v>1262</v>
      </c>
      <c r="G287" s="582" t="s">
        <v>834</v>
      </c>
      <c r="H287" s="582" t="s">
        <v>732</v>
      </c>
      <c r="I287" s="581" t="s">
        <v>835</v>
      </c>
      <c r="J287" s="581" t="s">
        <v>844</v>
      </c>
      <c r="K287" s="580" t="s">
        <v>1271</v>
      </c>
      <c r="L287" s="574">
        <v>2016</v>
      </c>
      <c r="M287" s="599">
        <v>9.8465920218336778E-2</v>
      </c>
      <c r="N287" s="578">
        <v>205402.80059572301</v>
      </c>
      <c r="O287" s="578">
        <v>2086029.36061803</v>
      </c>
      <c r="P287" s="598">
        <v>0.37426030557110235</v>
      </c>
      <c r="Q287" s="598">
        <v>1.7467778975803594</v>
      </c>
      <c r="R287" s="598">
        <v>0.13671696030317923</v>
      </c>
      <c r="S287" s="577">
        <v>9.9072120389927174E-2</v>
      </c>
      <c r="T287" s="577">
        <v>9.9072120389927174E-2</v>
      </c>
      <c r="U287" s="577">
        <v>9.9072120389927174E-2</v>
      </c>
      <c r="V287" s="577">
        <v>0.29721636116978151</v>
      </c>
      <c r="W287" s="577">
        <v>0.19715351957595506</v>
      </c>
      <c r="X287" s="598">
        <v>0.52826431388909245</v>
      </c>
      <c r="Y287" s="576">
        <v>19801.459541818742</v>
      </c>
      <c r="Z287" s="576">
        <v>37484</v>
      </c>
      <c r="AA287" s="576">
        <v>30</v>
      </c>
      <c r="AB287" s="576">
        <v>20</v>
      </c>
      <c r="AC287" s="576"/>
      <c r="AD287" s="576"/>
      <c r="AE287" s="576"/>
      <c r="AF287" s="575" t="s">
        <v>1140</v>
      </c>
      <c r="AG287" s="575" t="s">
        <v>915</v>
      </c>
      <c r="AH287" s="575"/>
    </row>
    <row r="288" spans="1:34" ht="18.75" hidden="1" customHeight="1">
      <c r="A288" s="574">
        <v>281</v>
      </c>
      <c r="B288" s="574" t="s">
        <v>754</v>
      </c>
      <c r="C288" s="574" t="s">
        <v>1268</v>
      </c>
      <c r="D288" s="574" t="s">
        <v>1275</v>
      </c>
      <c r="E288" s="574" t="s">
        <v>832</v>
      </c>
      <c r="F288" s="582" t="s">
        <v>1263</v>
      </c>
      <c r="G288" s="582" t="s">
        <v>834</v>
      </c>
      <c r="H288" s="582" t="s">
        <v>732</v>
      </c>
      <c r="I288" s="581" t="s">
        <v>835</v>
      </c>
      <c r="J288" s="581" t="s">
        <v>846</v>
      </c>
      <c r="K288" s="580" t="s">
        <v>1271</v>
      </c>
      <c r="L288" s="574">
        <v>2016</v>
      </c>
      <c r="M288" s="599">
        <v>0.76659595662088242</v>
      </c>
      <c r="N288" s="578">
        <v>294794.82730427699</v>
      </c>
      <c r="O288" s="578">
        <v>384550.45941504597</v>
      </c>
      <c r="P288" s="577">
        <v>2.7640315056798817</v>
      </c>
      <c r="Q288" s="577">
        <v>0</v>
      </c>
      <c r="R288" s="577">
        <v>1.8935124715696592</v>
      </c>
      <c r="S288" s="577">
        <v>0.77212882719079434</v>
      </c>
      <c r="T288" s="577">
        <v>0.77212882719079434</v>
      </c>
      <c r="U288" s="577">
        <v>0.77212882719079434</v>
      </c>
      <c r="V288" s="577">
        <v>2.3163864815723829</v>
      </c>
      <c r="W288" s="577">
        <v>1.5365363661096807</v>
      </c>
      <c r="X288" s="598">
        <v>5.7652148841758653</v>
      </c>
      <c r="Y288" s="576">
        <v>337359.50257842091</v>
      </c>
      <c r="Z288" s="576">
        <v>58516.379589664903</v>
      </c>
      <c r="AA288" s="576">
        <v>63</v>
      </c>
      <c r="AB288" s="576">
        <v>42</v>
      </c>
      <c r="AC288" s="576"/>
      <c r="AD288" s="576"/>
      <c r="AE288" s="576"/>
      <c r="AF288" s="575" t="s">
        <v>1140</v>
      </c>
      <c r="AG288" s="575" t="s">
        <v>915</v>
      </c>
      <c r="AH288" s="575"/>
    </row>
    <row r="289" spans="1:34" ht="18.75" hidden="1" customHeight="1">
      <c r="A289" s="574">
        <v>282</v>
      </c>
      <c r="B289" s="574" t="s">
        <v>754</v>
      </c>
      <c r="C289" s="574" t="s">
        <v>1276</v>
      </c>
      <c r="D289" s="574" t="s">
        <v>1277</v>
      </c>
      <c r="E289" s="574" t="s">
        <v>768</v>
      </c>
      <c r="F289" s="582" t="s">
        <v>1278</v>
      </c>
      <c r="G289" s="582" t="s">
        <v>770</v>
      </c>
      <c r="H289" s="582" t="s">
        <v>732</v>
      </c>
      <c r="I289" s="581" t="s">
        <v>1279</v>
      </c>
      <c r="J289" s="581" t="s">
        <v>1280</v>
      </c>
      <c r="K289" s="580" t="s">
        <v>1281</v>
      </c>
      <c r="L289" s="574">
        <v>2016</v>
      </c>
      <c r="M289" s="579">
        <v>1402</v>
      </c>
      <c r="N289" s="578" t="s">
        <v>764</v>
      </c>
      <c r="O289" s="578" t="s">
        <v>764</v>
      </c>
      <c r="P289" s="577">
        <v>1889.2407150000001</v>
      </c>
      <c r="Q289" s="577">
        <v>1450</v>
      </c>
      <c r="R289" s="577">
        <v>1327</v>
      </c>
      <c r="S289" s="577">
        <v>1212</v>
      </c>
      <c r="T289" s="577">
        <v>1212</v>
      </c>
      <c r="U289" s="577">
        <v>1212</v>
      </c>
      <c r="V289" s="577">
        <v>3636</v>
      </c>
      <c r="W289" s="577">
        <v>2514</v>
      </c>
      <c r="X289" s="577">
        <v>2699</v>
      </c>
      <c r="Y289" s="576" t="s">
        <v>764</v>
      </c>
      <c r="Z289" s="576" t="s">
        <v>764</v>
      </c>
      <c r="AA289" s="605">
        <v>3</v>
      </c>
      <c r="AB289" s="605">
        <v>2</v>
      </c>
      <c r="AC289" s="605"/>
      <c r="AD289" s="605"/>
      <c r="AE289" s="605"/>
      <c r="AF289" s="604" t="s">
        <v>1282</v>
      </c>
      <c r="AG289" s="603" t="s">
        <v>1283</v>
      </c>
      <c r="AH289" s="575"/>
    </row>
    <row r="290" spans="1:34" ht="18.75" hidden="1" customHeight="1">
      <c r="A290" s="574">
        <v>283</v>
      </c>
      <c r="B290" s="574" t="s">
        <v>754</v>
      </c>
      <c r="C290" s="574" t="s">
        <v>1276</v>
      </c>
      <c r="D290" s="574" t="s">
        <v>1277</v>
      </c>
      <c r="E290" s="574" t="s">
        <v>768</v>
      </c>
      <c r="F290" s="582" t="s">
        <v>1284</v>
      </c>
      <c r="G290" s="582" t="s">
        <v>770</v>
      </c>
      <c r="H290" s="582" t="s">
        <v>732</v>
      </c>
      <c r="I290" s="581" t="s">
        <v>1285</v>
      </c>
      <c r="J290" s="581" t="s">
        <v>1286</v>
      </c>
      <c r="K290" s="580" t="s">
        <v>1281</v>
      </c>
      <c r="L290" s="574">
        <v>2016</v>
      </c>
      <c r="M290" s="579">
        <v>29</v>
      </c>
      <c r="N290" s="578" t="s">
        <v>764</v>
      </c>
      <c r="O290" s="578" t="s">
        <v>764</v>
      </c>
      <c r="P290" s="577">
        <v>42.220838000000001</v>
      </c>
      <c r="Q290" s="577">
        <v>45</v>
      </c>
      <c r="R290" s="577">
        <v>45</v>
      </c>
      <c r="S290" s="577">
        <v>42</v>
      </c>
      <c r="T290" s="577">
        <v>42</v>
      </c>
      <c r="U290" s="577">
        <v>42</v>
      </c>
      <c r="V290" s="577">
        <v>126</v>
      </c>
      <c r="W290" s="577">
        <v>84</v>
      </c>
      <c r="X290" s="577">
        <v>37.9</v>
      </c>
      <c r="Y290" s="576" t="s">
        <v>764</v>
      </c>
      <c r="Z290" s="576" t="s">
        <v>764</v>
      </c>
      <c r="AA290" s="595">
        <v>75</v>
      </c>
      <c r="AB290" s="595">
        <v>50</v>
      </c>
      <c r="AC290" s="595"/>
      <c r="AD290" s="595"/>
      <c r="AE290" s="595"/>
      <c r="AF290" s="597" t="s">
        <v>1282</v>
      </c>
      <c r="AG290" s="596" t="s">
        <v>1287</v>
      </c>
      <c r="AH290" s="575"/>
    </row>
    <row r="291" spans="1:34" ht="18.75" hidden="1" customHeight="1">
      <c r="A291" s="574">
        <v>284</v>
      </c>
      <c r="B291" s="574" t="s">
        <v>754</v>
      </c>
      <c r="C291" s="574" t="s">
        <v>1276</v>
      </c>
      <c r="D291" s="574" t="s">
        <v>1277</v>
      </c>
      <c r="E291" s="574" t="s">
        <v>768</v>
      </c>
      <c r="F291" s="582" t="s">
        <v>1288</v>
      </c>
      <c r="G291" s="582" t="s">
        <v>770</v>
      </c>
      <c r="H291" s="582" t="s">
        <v>732</v>
      </c>
      <c r="I291" s="581" t="s">
        <v>1289</v>
      </c>
      <c r="J291" s="581" t="s">
        <v>1290</v>
      </c>
      <c r="K291" s="580" t="s">
        <v>1281</v>
      </c>
      <c r="L291" s="574">
        <v>2016</v>
      </c>
      <c r="M291" s="579">
        <v>272</v>
      </c>
      <c r="N291" s="578" t="s">
        <v>764</v>
      </c>
      <c r="O291" s="578" t="s">
        <v>764</v>
      </c>
      <c r="P291" s="577">
        <v>345.94200000000001</v>
      </c>
      <c r="Q291" s="577">
        <v>333</v>
      </c>
      <c r="R291" s="577">
        <v>298</v>
      </c>
      <c r="S291" s="577">
        <v>272</v>
      </c>
      <c r="T291" s="577">
        <v>272</v>
      </c>
      <c r="U291" s="577">
        <v>272</v>
      </c>
      <c r="V291" s="577">
        <v>816</v>
      </c>
      <c r="W291" s="577">
        <v>550</v>
      </c>
      <c r="X291" s="577">
        <v>453.7</v>
      </c>
      <c r="Y291" s="576" t="s">
        <v>764</v>
      </c>
      <c r="Z291" s="576" t="s">
        <v>764</v>
      </c>
      <c r="AA291" s="595">
        <v>414</v>
      </c>
      <c r="AB291" s="595">
        <v>276</v>
      </c>
      <c r="AC291" s="595"/>
      <c r="AD291" s="595"/>
      <c r="AE291" s="595"/>
      <c r="AF291" s="597" t="s">
        <v>1282</v>
      </c>
      <c r="AG291" s="596" t="s">
        <v>1283</v>
      </c>
      <c r="AH291" s="575"/>
    </row>
    <row r="292" spans="1:34" ht="18.75" hidden="1" customHeight="1">
      <c r="A292" s="574">
        <v>285</v>
      </c>
      <c r="B292" s="574" t="s">
        <v>754</v>
      </c>
      <c r="C292" s="574" t="s">
        <v>1276</v>
      </c>
      <c r="D292" s="574" t="s">
        <v>1291</v>
      </c>
      <c r="E292" s="574">
        <v>1</v>
      </c>
      <c r="F292" s="582" t="s">
        <v>1292</v>
      </c>
      <c r="G292" s="582" t="s">
        <v>1293</v>
      </c>
      <c r="H292" s="582" t="s">
        <v>732</v>
      </c>
      <c r="I292" s="592" t="s">
        <v>1294</v>
      </c>
      <c r="J292" s="581" t="s">
        <v>1294</v>
      </c>
      <c r="K292" s="580" t="s">
        <v>1281</v>
      </c>
      <c r="L292" s="574">
        <v>2016</v>
      </c>
      <c r="M292" s="579">
        <v>12</v>
      </c>
      <c r="N292" s="578" t="s">
        <v>764</v>
      </c>
      <c r="O292" s="578" t="s">
        <v>764</v>
      </c>
      <c r="P292" s="577">
        <v>23</v>
      </c>
      <c r="Q292" s="577">
        <v>64</v>
      </c>
      <c r="R292" s="577">
        <v>0</v>
      </c>
      <c r="S292" s="577">
        <v>12</v>
      </c>
      <c r="T292" s="577">
        <v>12</v>
      </c>
      <c r="U292" s="577">
        <v>12</v>
      </c>
      <c r="V292" s="577">
        <v>36</v>
      </c>
      <c r="W292" s="577">
        <v>24</v>
      </c>
      <c r="X292" s="577">
        <v>0</v>
      </c>
      <c r="Y292" s="576" t="s">
        <v>764</v>
      </c>
      <c r="Z292" s="576" t="s">
        <v>764</v>
      </c>
      <c r="AA292" s="595">
        <v>10800</v>
      </c>
      <c r="AB292" s="595">
        <v>7200</v>
      </c>
      <c r="AC292" s="595"/>
      <c r="AD292" s="595"/>
      <c r="AE292" s="595"/>
      <c r="AF292" s="597" t="s">
        <v>1295</v>
      </c>
      <c r="AG292" s="596" t="s">
        <v>1296</v>
      </c>
      <c r="AH292" s="575"/>
    </row>
    <row r="293" spans="1:34" ht="18.75" hidden="1" customHeight="1">
      <c r="A293" s="574">
        <v>286</v>
      </c>
      <c r="B293" s="574" t="s">
        <v>754</v>
      </c>
      <c r="C293" s="574" t="s">
        <v>1276</v>
      </c>
      <c r="D293" s="574" t="s">
        <v>1291</v>
      </c>
      <c r="E293" s="574">
        <v>2</v>
      </c>
      <c r="F293" s="582" t="s">
        <v>1292</v>
      </c>
      <c r="G293" s="582" t="s">
        <v>1293</v>
      </c>
      <c r="H293" s="582" t="s">
        <v>732</v>
      </c>
      <c r="I293" s="592" t="s">
        <v>1297</v>
      </c>
      <c r="J293" s="581" t="s">
        <v>1297</v>
      </c>
      <c r="K293" s="580" t="s">
        <v>1281</v>
      </c>
      <c r="L293" s="574">
        <v>2016</v>
      </c>
      <c r="M293" s="579">
        <v>12</v>
      </c>
      <c r="N293" s="578" t="s">
        <v>764</v>
      </c>
      <c r="O293" s="578" t="s">
        <v>764</v>
      </c>
      <c r="P293" s="577">
        <v>0</v>
      </c>
      <c r="Q293" s="577">
        <v>57</v>
      </c>
      <c r="R293" s="577">
        <v>0</v>
      </c>
      <c r="S293" s="577">
        <v>12</v>
      </c>
      <c r="T293" s="577">
        <v>12</v>
      </c>
      <c r="U293" s="577">
        <v>12</v>
      </c>
      <c r="V293" s="577">
        <v>36</v>
      </c>
      <c r="W293" s="577">
        <v>24</v>
      </c>
      <c r="X293" s="577">
        <v>0</v>
      </c>
      <c r="Y293" s="576" t="s">
        <v>764</v>
      </c>
      <c r="Z293" s="576" t="s">
        <v>764</v>
      </c>
      <c r="AA293" s="595">
        <v>0.60000000000000009</v>
      </c>
      <c r="AB293" s="595">
        <v>0.4</v>
      </c>
      <c r="AC293" s="595"/>
      <c r="AD293" s="595"/>
      <c r="AE293" s="595"/>
      <c r="AF293" s="597" t="s">
        <v>1298</v>
      </c>
      <c r="AG293" s="596" t="s">
        <v>1296</v>
      </c>
      <c r="AH293" s="575"/>
    </row>
    <row r="294" spans="1:34" ht="18.75" hidden="1" customHeight="1">
      <c r="A294" s="574">
        <v>287</v>
      </c>
      <c r="B294" s="574" t="s">
        <v>754</v>
      </c>
      <c r="C294" s="574" t="s">
        <v>1276</v>
      </c>
      <c r="D294" s="574" t="s">
        <v>1299</v>
      </c>
      <c r="E294" s="574">
        <v>1</v>
      </c>
      <c r="F294" s="582" t="s">
        <v>1292</v>
      </c>
      <c r="G294" s="582" t="s">
        <v>1300</v>
      </c>
      <c r="H294" s="582" t="s">
        <v>732</v>
      </c>
      <c r="I294" s="592" t="s">
        <v>1301</v>
      </c>
      <c r="J294" s="581" t="s">
        <v>1301</v>
      </c>
      <c r="K294" s="580" t="s">
        <v>1281</v>
      </c>
      <c r="L294" s="574">
        <v>2017</v>
      </c>
      <c r="M294" s="579">
        <v>5</v>
      </c>
      <c r="N294" s="578" t="s">
        <v>764</v>
      </c>
      <c r="O294" s="578" t="s">
        <v>764</v>
      </c>
      <c r="P294" s="577">
        <v>5</v>
      </c>
      <c r="Q294" s="577">
        <v>4</v>
      </c>
      <c r="R294" s="577">
        <v>0</v>
      </c>
      <c r="S294" s="577">
        <v>10</v>
      </c>
      <c r="T294" s="577">
        <v>10</v>
      </c>
      <c r="U294" s="577">
        <v>10</v>
      </c>
      <c r="V294" s="577">
        <v>30</v>
      </c>
      <c r="W294" s="577">
        <v>20</v>
      </c>
      <c r="X294" s="577">
        <v>0</v>
      </c>
      <c r="Y294" s="576" t="s">
        <v>764</v>
      </c>
      <c r="Z294" s="576" t="s">
        <v>764</v>
      </c>
      <c r="AA294" s="595" t="e">
        <v>#N/A</v>
      </c>
      <c r="AB294" s="595" t="e">
        <v>#N/A</v>
      </c>
      <c r="AC294" s="595"/>
      <c r="AD294" s="595"/>
      <c r="AE294" s="595"/>
      <c r="AF294" s="597" t="s">
        <v>1302</v>
      </c>
      <c r="AG294" s="596" t="s">
        <v>1303</v>
      </c>
      <c r="AH294" s="575"/>
    </row>
    <row r="295" spans="1:34" ht="18.75" hidden="1" customHeight="1">
      <c r="A295" s="574">
        <v>288</v>
      </c>
      <c r="B295" s="574" t="s">
        <v>754</v>
      </c>
      <c r="C295" s="574" t="s">
        <v>1276</v>
      </c>
      <c r="D295" s="574" t="s">
        <v>1299</v>
      </c>
      <c r="E295" s="574">
        <v>2</v>
      </c>
      <c r="F295" s="582" t="s">
        <v>1292</v>
      </c>
      <c r="G295" s="582" t="s">
        <v>1300</v>
      </c>
      <c r="H295" s="582" t="s">
        <v>732</v>
      </c>
      <c r="I295" s="592" t="s">
        <v>1304</v>
      </c>
      <c r="J295" s="581" t="s">
        <v>1304</v>
      </c>
      <c r="K295" s="580" t="s">
        <v>1281</v>
      </c>
      <c r="L295" s="574">
        <v>2016</v>
      </c>
      <c r="M295" s="579">
        <v>4</v>
      </c>
      <c r="N295" s="578" t="s">
        <v>764</v>
      </c>
      <c r="O295" s="578" t="s">
        <v>764</v>
      </c>
      <c r="P295" s="577">
        <v>0</v>
      </c>
      <c r="Q295" s="577">
        <v>3</v>
      </c>
      <c r="R295" s="577">
        <v>3</v>
      </c>
      <c r="S295" s="577">
        <v>10</v>
      </c>
      <c r="T295" s="577">
        <v>10</v>
      </c>
      <c r="U295" s="577">
        <v>10</v>
      </c>
      <c r="V295" s="577">
        <v>30</v>
      </c>
      <c r="W295" s="577">
        <v>20</v>
      </c>
      <c r="X295" s="577">
        <v>2</v>
      </c>
      <c r="Y295" s="576" t="s">
        <v>764</v>
      </c>
      <c r="Z295" s="576" t="s">
        <v>764</v>
      </c>
      <c r="AA295" s="595" t="e">
        <v>#N/A</v>
      </c>
      <c r="AB295" s="595" t="e">
        <v>#N/A</v>
      </c>
      <c r="AC295" s="595"/>
      <c r="AD295" s="595"/>
      <c r="AE295" s="595"/>
      <c r="AF295" s="597" t="s">
        <v>1298</v>
      </c>
      <c r="AG295" s="596" t="s">
        <v>1305</v>
      </c>
      <c r="AH295" s="575"/>
    </row>
    <row r="296" spans="1:34" ht="18.75" hidden="1" customHeight="1">
      <c r="A296" s="574">
        <v>289</v>
      </c>
      <c r="B296" s="574" t="s">
        <v>754</v>
      </c>
      <c r="C296" s="574" t="s">
        <v>1276</v>
      </c>
      <c r="D296" s="574" t="s">
        <v>1306</v>
      </c>
      <c r="E296" s="574">
        <v>1</v>
      </c>
      <c r="F296" s="582" t="s">
        <v>1292</v>
      </c>
      <c r="G296" s="582" t="s">
        <v>1307</v>
      </c>
      <c r="H296" s="582" t="s">
        <v>732</v>
      </c>
      <c r="I296" s="592" t="s">
        <v>1308</v>
      </c>
      <c r="J296" s="581" t="s">
        <v>1308</v>
      </c>
      <c r="K296" s="580" t="s">
        <v>1281</v>
      </c>
      <c r="L296" s="574">
        <v>2016</v>
      </c>
      <c r="M296" s="579">
        <v>22</v>
      </c>
      <c r="N296" s="578" t="s">
        <v>764</v>
      </c>
      <c r="O296" s="578" t="s">
        <v>764</v>
      </c>
      <c r="P296" s="577">
        <v>7</v>
      </c>
      <c r="Q296" s="577">
        <v>0</v>
      </c>
      <c r="R296" s="577">
        <v>1</v>
      </c>
      <c r="S296" s="577">
        <v>21</v>
      </c>
      <c r="T296" s="577">
        <v>21</v>
      </c>
      <c r="U296" s="577">
        <v>21</v>
      </c>
      <c r="V296" s="577">
        <v>63</v>
      </c>
      <c r="W296" s="577">
        <v>42</v>
      </c>
      <c r="X296" s="577">
        <v>3</v>
      </c>
      <c r="Y296" s="576" t="s">
        <v>764</v>
      </c>
      <c r="Z296" s="576" t="s">
        <v>764</v>
      </c>
      <c r="AA296" s="595" t="e">
        <v>#N/A</v>
      </c>
      <c r="AB296" s="595" t="e">
        <v>#N/A</v>
      </c>
      <c r="AC296" s="595"/>
      <c r="AD296" s="595"/>
      <c r="AE296" s="595"/>
      <c r="AF296" s="597" t="s">
        <v>1309</v>
      </c>
      <c r="AG296" s="596" t="s">
        <v>1310</v>
      </c>
      <c r="AH296" s="575"/>
    </row>
    <row r="297" spans="1:34" ht="18.75" hidden="1" customHeight="1">
      <c r="A297" s="574">
        <v>290</v>
      </c>
      <c r="B297" s="574" t="s">
        <v>754</v>
      </c>
      <c r="C297" s="574" t="s">
        <v>1276</v>
      </c>
      <c r="D297" s="574" t="s">
        <v>1306</v>
      </c>
      <c r="E297" s="574">
        <v>2</v>
      </c>
      <c r="F297" s="582" t="s">
        <v>1292</v>
      </c>
      <c r="G297" s="582" t="s">
        <v>1307</v>
      </c>
      <c r="H297" s="582" t="s">
        <v>732</v>
      </c>
      <c r="I297" s="592" t="s">
        <v>1311</v>
      </c>
      <c r="J297" s="581" t="s">
        <v>1311</v>
      </c>
      <c r="K297" s="580" t="s">
        <v>1281</v>
      </c>
      <c r="L297" s="574">
        <v>2016</v>
      </c>
      <c r="M297" s="602">
        <v>1</v>
      </c>
      <c r="N297" s="578" t="s">
        <v>764</v>
      </c>
      <c r="O297" s="578" t="s">
        <v>764</v>
      </c>
      <c r="P297" s="601">
        <v>1</v>
      </c>
      <c r="Q297" s="577" t="s">
        <v>764</v>
      </c>
      <c r="R297" s="601">
        <v>3.7037037037037035E-2</v>
      </c>
      <c r="S297" s="577">
        <v>1</v>
      </c>
      <c r="T297" s="577">
        <v>1</v>
      </c>
      <c r="U297" s="577">
        <v>1</v>
      </c>
      <c r="V297" s="577">
        <v>3</v>
      </c>
      <c r="W297" s="577">
        <v>2</v>
      </c>
      <c r="X297" s="601">
        <v>1</v>
      </c>
      <c r="Y297" s="576" t="s">
        <v>764</v>
      </c>
      <c r="Z297" s="576" t="s">
        <v>764</v>
      </c>
      <c r="AA297" s="595" t="e">
        <v>#N/A</v>
      </c>
      <c r="AB297" s="595" t="e">
        <v>#N/A</v>
      </c>
      <c r="AC297" s="595"/>
      <c r="AD297" s="595"/>
      <c r="AE297" s="595"/>
      <c r="AF297" s="597" t="s">
        <v>1312</v>
      </c>
      <c r="AG297" s="596" t="s">
        <v>1313</v>
      </c>
      <c r="AH297" s="575"/>
    </row>
    <row r="298" spans="1:34" ht="18.75" hidden="1" customHeight="1">
      <c r="A298" s="574">
        <v>291</v>
      </c>
      <c r="B298" s="574" t="s">
        <v>754</v>
      </c>
      <c r="C298" s="574" t="s">
        <v>1276</v>
      </c>
      <c r="D298" s="574" t="s">
        <v>1314</v>
      </c>
      <c r="E298" s="574">
        <v>1</v>
      </c>
      <c r="F298" s="582" t="s">
        <v>1292</v>
      </c>
      <c r="G298" s="582" t="s">
        <v>1315</v>
      </c>
      <c r="H298" s="582" t="s">
        <v>732</v>
      </c>
      <c r="I298" s="600" t="s">
        <v>1316</v>
      </c>
      <c r="J298" s="581" t="s">
        <v>1316</v>
      </c>
      <c r="K298" s="580" t="s">
        <v>1281</v>
      </c>
      <c r="L298" s="574">
        <v>2016</v>
      </c>
      <c r="M298" s="579">
        <v>6</v>
      </c>
      <c r="N298" s="578" t="s">
        <v>764</v>
      </c>
      <c r="O298" s="578" t="s">
        <v>764</v>
      </c>
      <c r="P298" s="577">
        <v>12</v>
      </c>
      <c r="Q298" s="577">
        <v>5</v>
      </c>
      <c r="R298" s="577">
        <v>10</v>
      </c>
      <c r="S298" s="577">
        <v>25</v>
      </c>
      <c r="T298" s="577">
        <v>25</v>
      </c>
      <c r="U298" s="577">
        <v>25</v>
      </c>
      <c r="V298" s="577">
        <v>75</v>
      </c>
      <c r="W298" s="577">
        <v>50</v>
      </c>
      <c r="X298" s="577">
        <v>31</v>
      </c>
      <c r="Y298" s="576" t="s">
        <v>764</v>
      </c>
      <c r="Z298" s="576" t="s">
        <v>764</v>
      </c>
      <c r="AA298" s="595" t="e">
        <v>#N/A</v>
      </c>
      <c r="AB298" s="595" t="e">
        <v>#N/A</v>
      </c>
      <c r="AC298" s="595"/>
      <c r="AD298" s="595"/>
      <c r="AE298" s="595"/>
      <c r="AF298" s="597" t="s">
        <v>1317</v>
      </c>
      <c r="AG298" s="596" t="s">
        <v>1318</v>
      </c>
      <c r="AH298" s="575"/>
    </row>
    <row r="299" spans="1:34" ht="18.75" hidden="1" customHeight="1">
      <c r="A299" s="574">
        <v>292</v>
      </c>
      <c r="B299" s="574" t="s">
        <v>754</v>
      </c>
      <c r="C299" s="574" t="s">
        <v>1319</v>
      </c>
      <c r="D299" s="574" t="s">
        <v>1320</v>
      </c>
      <c r="E299" s="574">
        <v>1</v>
      </c>
      <c r="F299" s="582" t="s">
        <v>1292</v>
      </c>
      <c r="G299" s="582" t="s">
        <v>1321</v>
      </c>
      <c r="H299" s="582" t="s">
        <v>732</v>
      </c>
      <c r="I299" s="592" t="s">
        <v>1322</v>
      </c>
      <c r="J299" s="581" t="s">
        <v>1322</v>
      </c>
      <c r="K299" s="580" t="s">
        <v>1281</v>
      </c>
      <c r="L299" s="574">
        <v>2017</v>
      </c>
      <c r="M299" s="579">
        <v>138</v>
      </c>
      <c r="N299" s="578" t="s">
        <v>764</v>
      </c>
      <c r="O299" s="578" t="s">
        <v>764</v>
      </c>
      <c r="P299" s="577">
        <v>118</v>
      </c>
      <c r="Q299" s="577">
        <v>191</v>
      </c>
      <c r="R299" s="577">
        <v>190</v>
      </c>
      <c r="S299" s="577">
        <v>138</v>
      </c>
      <c r="T299" s="577">
        <v>138</v>
      </c>
      <c r="U299" s="577">
        <v>138</v>
      </c>
      <c r="V299" s="577">
        <v>414</v>
      </c>
      <c r="W299" s="577">
        <v>276</v>
      </c>
      <c r="X299" s="577">
        <v>195</v>
      </c>
      <c r="Y299" s="576" t="s">
        <v>764</v>
      </c>
      <c r="Z299" s="576" t="s">
        <v>764</v>
      </c>
      <c r="AA299" s="595" t="e">
        <v>#N/A</v>
      </c>
      <c r="AB299" s="595" t="e">
        <v>#N/A</v>
      </c>
      <c r="AC299" s="595"/>
      <c r="AD299" s="595"/>
      <c r="AE299" s="595"/>
      <c r="AF299" s="597" t="s">
        <v>1323</v>
      </c>
      <c r="AG299" s="596" t="s">
        <v>1324</v>
      </c>
      <c r="AH299" s="575"/>
    </row>
    <row r="300" spans="1:34" ht="18.75" hidden="1" customHeight="1">
      <c r="A300" s="574">
        <v>293</v>
      </c>
      <c r="B300" s="574" t="s">
        <v>754</v>
      </c>
      <c r="C300" s="574" t="s">
        <v>1319</v>
      </c>
      <c r="D300" s="574" t="s">
        <v>1320</v>
      </c>
      <c r="E300" s="574">
        <v>2</v>
      </c>
      <c r="F300" s="582" t="s">
        <v>1292</v>
      </c>
      <c r="G300" s="582" t="s">
        <v>1321</v>
      </c>
      <c r="H300" s="582" t="s">
        <v>732</v>
      </c>
      <c r="I300" s="592" t="s">
        <v>1325</v>
      </c>
      <c r="J300" s="581" t="s">
        <v>1325</v>
      </c>
      <c r="K300" s="580" t="s">
        <v>1281</v>
      </c>
      <c r="L300" s="574">
        <v>2017</v>
      </c>
      <c r="M300" s="579">
        <v>3600</v>
      </c>
      <c r="N300" s="578" t="s">
        <v>764</v>
      </c>
      <c r="O300" s="578" t="s">
        <v>764</v>
      </c>
      <c r="P300" s="577">
        <v>3000</v>
      </c>
      <c r="Q300" s="577">
        <v>4970</v>
      </c>
      <c r="R300" s="577">
        <v>3610</v>
      </c>
      <c r="S300" s="577">
        <v>3600</v>
      </c>
      <c r="T300" s="577">
        <v>3600</v>
      </c>
      <c r="U300" s="577">
        <v>3600</v>
      </c>
      <c r="V300" s="577">
        <v>10800</v>
      </c>
      <c r="W300" s="577">
        <v>7200</v>
      </c>
      <c r="X300" s="577">
        <v>3959</v>
      </c>
      <c r="Y300" s="576" t="s">
        <v>764</v>
      </c>
      <c r="Z300" s="576" t="s">
        <v>764</v>
      </c>
      <c r="AA300" s="595">
        <v>9</v>
      </c>
      <c r="AB300" s="595">
        <v>6</v>
      </c>
      <c r="AC300" s="595"/>
      <c r="AD300" s="595"/>
      <c r="AE300" s="595"/>
      <c r="AF300" s="597" t="s">
        <v>1326</v>
      </c>
      <c r="AG300" s="596" t="s">
        <v>1327</v>
      </c>
      <c r="AH300" s="575"/>
    </row>
    <row r="301" spans="1:34" ht="18.75" hidden="1" customHeight="1">
      <c r="A301" s="574">
        <v>294</v>
      </c>
      <c r="B301" s="574" t="s">
        <v>754</v>
      </c>
      <c r="C301" s="574" t="s">
        <v>1319</v>
      </c>
      <c r="D301" s="574" t="s">
        <v>1320</v>
      </c>
      <c r="E301" s="574">
        <v>3</v>
      </c>
      <c r="F301" s="582" t="s">
        <v>1328</v>
      </c>
      <c r="G301" s="582" t="s">
        <v>1321</v>
      </c>
      <c r="H301" s="582" t="s">
        <v>732</v>
      </c>
      <c r="I301" s="592" t="s">
        <v>1329</v>
      </c>
      <c r="J301" s="581" t="s">
        <v>1329</v>
      </c>
      <c r="K301" s="580" t="s">
        <v>1281</v>
      </c>
      <c r="L301" s="574">
        <v>2017</v>
      </c>
      <c r="M301" s="599">
        <v>0.2</v>
      </c>
      <c r="N301" s="578" t="s">
        <v>764</v>
      </c>
      <c r="O301" s="578" t="s">
        <v>764</v>
      </c>
      <c r="P301" s="598">
        <v>0.2</v>
      </c>
      <c r="Q301" s="598">
        <v>0.18</v>
      </c>
      <c r="R301" s="598">
        <v>0.18</v>
      </c>
      <c r="S301" s="577">
        <v>0.2</v>
      </c>
      <c r="T301" s="577">
        <v>0.2</v>
      </c>
      <c r="U301" s="577">
        <v>0.2</v>
      </c>
      <c r="V301" s="577">
        <v>0.60000000000000009</v>
      </c>
      <c r="W301" s="577">
        <v>0.4</v>
      </c>
      <c r="X301" s="598">
        <v>0.27</v>
      </c>
      <c r="Y301" s="576" t="s">
        <v>764</v>
      </c>
      <c r="Z301" s="576" t="s">
        <v>764</v>
      </c>
      <c r="AA301" s="595">
        <v>21000</v>
      </c>
      <c r="AB301" s="595">
        <v>14000</v>
      </c>
      <c r="AC301" s="595"/>
      <c r="AD301" s="595"/>
      <c r="AE301" s="595"/>
      <c r="AF301" s="597" t="s">
        <v>1330</v>
      </c>
      <c r="AG301" s="596" t="s">
        <v>1331</v>
      </c>
      <c r="AH301" s="575"/>
    </row>
    <row r="302" spans="1:34" ht="18.75" hidden="1" customHeight="1">
      <c r="A302" s="574">
        <v>295</v>
      </c>
      <c r="B302" s="574" t="s">
        <v>754</v>
      </c>
      <c r="C302" s="574" t="s">
        <v>1319</v>
      </c>
      <c r="D302" s="574" t="s">
        <v>1332</v>
      </c>
      <c r="E302" s="574">
        <v>1</v>
      </c>
      <c r="F302" s="582" t="s">
        <v>896</v>
      </c>
      <c r="G302" s="582" t="s">
        <v>1321</v>
      </c>
      <c r="H302" s="582" t="s">
        <v>732</v>
      </c>
      <c r="I302" s="592" t="s">
        <v>1333</v>
      </c>
      <c r="J302" s="581" t="s">
        <v>1333</v>
      </c>
      <c r="K302" s="580" t="s">
        <v>1281</v>
      </c>
      <c r="L302" s="574">
        <v>2018</v>
      </c>
      <c r="M302" s="585" t="s">
        <v>1334</v>
      </c>
      <c r="N302" s="578" t="s">
        <v>764</v>
      </c>
      <c r="O302" s="578" t="s">
        <v>764</v>
      </c>
      <c r="P302" s="584" t="s">
        <v>764</v>
      </c>
      <c r="Q302" s="584" t="s">
        <v>764</v>
      </c>
      <c r="R302" s="584" t="s">
        <v>764</v>
      </c>
      <c r="S302" s="577" t="s">
        <v>928</v>
      </c>
      <c r="T302" s="577" t="s">
        <v>928</v>
      </c>
      <c r="U302" s="577" t="s">
        <v>928</v>
      </c>
      <c r="V302" s="577" t="s">
        <v>928</v>
      </c>
      <c r="W302" s="577" t="s">
        <v>928</v>
      </c>
      <c r="X302" s="584">
        <v>0</v>
      </c>
      <c r="Y302" s="576" t="s">
        <v>764</v>
      </c>
      <c r="Z302" s="576" t="s">
        <v>764</v>
      </c>
      <c r="AA302" s="595">
        <v>0.39</v>
      </c>
      <c r="AB302" s="595">
        <v>0.26</v>
      </c>
      <c r="AC302" s="595"/>
      <c r="AD302" s="595"/>
      <c r="AE302" s="595"/>
      <c r="AF302" s="594"/>
      <c r="AG302" s="593"/>
      <c r="AH302" s="575"/>
    </row>
    <row r="303" spans="1:34" ht="18.75" hidden="1" customHeight="1">
      <c r="A303" s="574">
        <v>296</v>
      </c>
      <c r="B303" s="574" t="s">
        <v>754</v>
      </c>
      <c r="C303" s="574" t="s">
        <v>1319</v>
      </c>
      <c r="D303" s="574" t="s">
        <v>1335</v>
      </c>
      <c r="E303" s="574">
        <v>1</v>
      </c>
      <c r="F303" s="582" t="s">
        <v>1292</v>
      </c>
      <c r="G303" s="582" t="s">
        <v>1321</v>
      </c>
      <c r="H303" s="582" t="s">
        <v>925</v>
      </c>
      <c r="I303" s="592" t="s">
        <v>1336</v>
      </c>
      <c r="J303" s="581" t="s">
        <v>1336</v>
      </c>
      <c r="K303" s="580" t="s">
        <v>1281</v>
      </c>
      <c r="L303" s="574" t="s">
        <v>928</v>
      </c>
      <c r="M303" s="579" t="s">
        <v>1334</v>
      </c>
      <c r="N303" s="578" t="s">
        <v>764</v>
      </c>
      <c r="O303" s="578" t="s">
        <v>764</v>
      </c>
      <c r="P303" s="577" t="s">
        <v>928</v>
      </c>
      <c r="Q303" s="577" t="s">
        <v>928</v>
      </c>
      <c r="R303" s="577" t="s">
        <v>928</v>
      </c>
      <c r="S303" s="577" t="s">
        <v>928</v>
      </c>
      <c r="T303" s="577" t="s">
        <v>928</v>
      </c>
      <c r="U303" s="577" t="s">
        <v>928</v>
      </c>
      <c r="V303" s="577" t="s">
        <v>928</v>
      </c>
      <c r="W303" s="577" t="s">
        <v>928</v>
      </c>
      <c r="X303" s="577">
        <v>0</v>
      </c>
      <c r="Y303" s="576" t="s">
        <v>764</v>
      </c>
      <c r="Z303" s="576" t="s">
        <v>764</v>
      </c>
      <c r="AA303" s="576">
        <v>0.14100000000000001</v>
      </c>
      <c r="AB303" s="576">
        <v>0.114</v>
      </c>
      <c r="AC303" s="576"/>
      <c r="AD303" s="576"/>
      <c r="AE303" s="576"/>
      <c r="AF303" s="575"/>
      <c r="AG303" s="575"/>
      <c r="AH303" s="575"/>
    </row>
    <row r="304" spans="1:34" ht="18.75" hidden="1" customHeight="1">
      <c r="A304" s="574">
        <v>297</v>
      </c>
      <c r="B304" s="574" t="s">
        <v>754</v>
      </c>
      <c r="C304" s="574" t="s">
        <v>1319</v>
      </c>
      <c r="D304" s="574" t="s">
        <v>1335</v>
      </c>
      <c r="E304" s="574">
        <v>1</v>
      </c>
      <c r="F304" s="582" t="s">
        <v>896</v>
      </c>
      <c r="G304" s="582" t="s">
        <v>1321</v>
      </c>
      <c r="H304" s="582" t="s">
        <v>925</v>
      </c>
      <c r="I304" s="592" t="s">
        <v>1336</v>
      </c>
      <c r="J304" s="581" t="s">
        <v>1336</v>
      </c>
      <c r="K304" s="580" t="s">
        <v>1281</v>
      </c>
      <c r="L304" s="574" t="s">
        <v>928</v>
      </c>
      <c r="M304" s="585" t="s">
        <v>1334</v>
      </c>
      <c r="N304" s="578" t="s">
        <v>764</v>
      </c>
      <c r="O304" s="578" t="s">
        <v>764</v>
      </c>
      <c r="P304" s="584" t="s">
        <v>928</v>
      </c>
      <c r="Q304" s="584" t="s">
        <v>928</v>
      </c>
      <c r="R304" s="584" t="s">
        <v>928</v>
      </c>
      <c r="S304" s="577" t="s">
        <v>928</v>
      </c>
      <c r="T304" s="577" t="s">
        <v>928</v>
      </c>
      <c r="U304" s="577" t="s">
        <v>928</v>
      </c>
      <c r="V304" s="577" t="s">
        <v>928</v>
      </c>
      <c r="W304" s="577" t="s">
        <v>928</v>
      </c>
      <c r="X304" s="584">
        <v>0</v>
      </c>
      <c r="Y304" s="576" t="s">
        <v>764</v>
      </c>
      <c r="Z304" s="576" t="s">
        <v>764</v>
      </c>
      <c r="AA304" s="576">
        <v>0</v>
      </c>
      <c r="AB304" s="576">
        <v>0</v>
      </c>
      <c r="AC304" s="576"/>
      <c r="AD304" s="576"/>
      <c r="AE304" s="576"/>
      <c r="AF304" s="575"/>
      <c r="AG304" s="575"/>
      <c r="AH304" s="575"/>
    </row>
    <row r="305" spans="1:34" ht="18.75" hidden="1" customHeight="1">
      <c r="A305" s="574">
        <v>298</v>
      </c>
      <c r="B305" s="574" t="s">
        <v>754</v>
      </c>
      <c r="C305" s="574" t="s">
        <v>1319</v>
      </c>
      <c r="D305" s="574" t="s">
        <v>1335</v>
      </c>
      <c r="E305" s="574">
        <v>2</v>
      </c>
      <c r="F305" s="582" t="s">
        <v>1292</v>
      </c>
      <c r="G305" s="582" t="s">
        <v>1321</v>
      </c>
      <c r="H305" s="582" t="s">
        <v>925</v>
      </c>
      <c r="I305" s="592" t="s">
        <v>1337</v>
      </c>
      <c r="J305" s="581" t="s">
        <v>1337</v>
      </c>
      <c r="K305" s="580" t="s">
        <v>1281</v>
      </c>
      <c r="L305" s="574" t="s">
        <v>928</v>
      </c>
      <c r="M305" s="579" t="s">
        <v>1334</v>
      </c>
      <c r="N305" s="578" t="s">
        <v>764</v>
      </c>
      <c r="O305" s="578" t="s">
        <v>764</v>
      </c>
      <c r="P305" s="577" t="s">
        <v>928</v>
      </c>
      <c r="Q305" s="577" t="s">
        <v>928</v>
      </c>
      <c r="R305" s="577" t="s">
        <v>928</v>
      </c>
      <c r="S305" s="577" t="s">
        <v>928</v>
      </c>
      <c r="T305" s="577" t="s">
        <v>928</v>
      </c>
      <c r="U305" s="577" t="s">
        <v>928</v>
      </c>
      <c r="V305" s="577" t="s">
        <v>928</v>
      </c>
      <c r="W305" s="577" t="s">
        <v>928</v>
      </c>
      <c r="X305" s="577">
        <v>0</v>
      </c>
      <c r="Y305" s="576" t="s">
        <v>764</v>
      </c>
      <c r="Z305" s="576" t="s">
        <v>764</v>
      </c>
      <c r="AA305" s="576" t="s">
        <v>763</v>
      </c>
      <c r="AB305" s="576" t="s">
        <v>763</v>
      </c>
      <c r="AC305" s="576"/>
      <c r="AD305" s="576"/>
      <c r="AE305" s="576"/>
      <c r="AF305" s="575"/>
      <c r="AG305" s="575"/>
      <c r="AH305" s="575"/>
    </row>
    <row r="306" spans="1:34" ht="18.75" hidden="1" customHeight="1">
      <c r="A306" s="574">
        <v>299</v>
      </c>
      <c r="B306" s="574" t="s">
        <v>754</v>
      </c>
      <c r="C306" s="574" t="s">
        <v>1319</v>
      </c>
      <c r="D306" s="574" t="s">
        <v>1335</v>
      </c>
      <c r="E306" s="574">
        <v>2</v>
      </c>
      <c r="F306" s="582" t="s">
        <v>896</v>
      </c>
      <c r="G306" s="582" t="s">
        <v>1321</v>
      </c>
      <c r="H306" s="582" t="s">
        <v>925</v>
      </c>
      <c r="I306" s="592" t="s">
        <v>1337</v>
      </c>
      <c r="J306" s="581" t="s">
        <v>1337</v>
      </c>
      <c r="K306" s="580" t="s">
        <v>1281</v>
      </c>
      <c r="L306" s="574" t="s">
        <v>928</v>
      </c>
      <c r="M306" s="585" t="s">
        <v>1334</v>
      </c>
      <c r="N306" s="578" t="s">
        <v>764</v>
      </c>
      <c r="O306" s="578" t="s">
        <v>764</v>
      </c>
      <c r="P306" s="584" t="s">
        <v>928</v>
      </c>
      <c r="Q306" s="584" t="s">
        <v>928</v>
      </c>
      <c r="R306" s="584" t="s">
        <v>882</v>
      </c>
      <c r="S306" s="577" t="s">
        <v>928</v>
      </c>
      <c r="T306" s="577" t="s">
        <v>928</v>
      </c>
      <c r="U306" s="577" t="s">
        <v>928</v>
      </c>
      <c r="V306" s="577" t="s">
        <v>928</v>
      </c>
      <c r="W306" s="577" t="s">
        <v>928</v>
      </c>
      <c r="X306" s="584">
        <v>0</v>
      </c>
      <c r="Y306" s="576" t="s">
        <v>764</v>
      </c>
      <c r="Z306" s="576" t="s">
        <v>764</v>
      </c>
      <c r="AA306" s="576" t="s">
        <v>1338</v>
      </c>
      <c r="AB306" s="576" t="s">
        <v>1339</v>
      </c>
      <c r="AC306" s="576"/>
      <c r="AD306" s="576"/>
      <c r="AE306" s="576"/>
      <c r="AF306" s="575"/>
      <c r="AG306" s="575"/>
      <c r="AH306" s="575"/>
    </row>
    <row r="307" spans="1:34" ht="18.75" hidden="1" customHeight="1">
      <c r="A307" s="574">
        <v>300</v>
      </c>
      <c r="B307" s="574" t="s">
        <v>754</v>
      </c>
      <c r="C307" s="574" t="s">
        <v>1319</v>
      </c>
      <c r="D307" s="574" t="s">
        <v>1335</v>
      </c>
      <c r="E307" s="574">
        <v>3</v>
      </c>
      <c r="F307" s="582" t="s">
        <v>1292</v>
      </c>
      <c r="G307" s="582" t="s">
        <v>1321</v>
      </c>
      <c r="H307" s="582" t="s">
        <v>925</v>
      </c>
      <c r="I307" s="592" t="s">
        <v>1340</v>
      </c>
      <c r="J307" s="581" t="s">
        <v>1340</v>
      </c>
      <c r="K307" s="580" t="s">
        <v>1281</v>
      </c>
      <c r="L307" s="574" t="s">
        <v>928</v>
      </c>
      <c r="M307" s="579" t="s">
        <v>1334</v>
      </c>
      <c r="N307" s="578" t="s">
        <v>764</v>
      </c>
      <c r="O307" s="578" t="s">
        <v>764</v>
      </c>
      <c r="P307" s="577" t="s">
        <v>928</v>
      </c>
      <c r="Q307" s="577" t="s">
        <v>928</v>
      </c>
      <c r="R307" s="577" t="s">
        <v>882</v>
      </c>
      <c r="S307" s="577" t="s">
        <v>928</v>
      </c>
      <c r="T307" s="577" t="s">
        <v>928</v>
      </c>
      <c r="U307" s="577" t="s">
        <v>928</v>
      </c>
      <c r="V307" s="577" t="s">
        <v>928</v>
      </c>
      <c r="W307" s="577" t="s">
        <v>928</v>
      </c>
      <c r="X307" s="577">
        <v>0</v>
      </c>
      <c r="Y307" s="576" t="s">
        <v>764</v>
      </c>
      <c r="Z307" s="576" t="s">
        <v>764</v>
      </c>
      <c r="AA307" s="576" t="s">
        <v>1338</v>
      </c>
      <c r="AB307" s="576" t="s">
        <v>1339</v>
      </c>
      <c r="AC307" s="576"/>
      <c r="AD307" s="576"/>
      <c r="AE307" s="576"/>
      <c r="AF307" s="575"/>
      <c r="AG307" s="575"/>
      <c r="AH307" s="575"/>
    </row>
    <row r="308" spans="1:34" ht="18.75" hidden="1" customHeight="1">
      <c r="A308" s="582">
        <v>301</v>
      </c>
      <c r="B308" s="574" t="s">
        <v>754</v>
      </c>
      <c r="C308" s="582" t="s">
        <v>1341</v>
      </c>
      <c r="D308" s="582" t="s">
        <v>1342</v>
      </c>
      <c r="E308" s="582">
        <v>1</v>
      </c>
      <c r="F308" s="582" t="s">
        <v>1292</v>
      </c>
      <c r="G308" s="591" t="s">
        <v>1343</v>
      </c>
      <c r="H308" s="582" t="s">
        <v>732</v>
      </c>
      <c r="I308" s="581" t="s">
        <v>1344</v>
      </c>
      <c r="J308" s="581" t="s">
        <v>1344</v>
      </c>
      <c r="K308" s="580" t="s">
        <v>1345</v>
      </c>
      <c r="L308" s="582" t="s">
        <v>764</v>
      </c>
      <c r="M308" s="586" t="s">
        <v>1346</v>
      </c>
      <c r="N308" s="578" t="s">
        <v>764</v>
      </c>
      <c r="O308" s="578" t="s">
        <v>764</v>
      </c>
      <c r="P308" s="577" t="s">
        <v>1346</v>
      </c>
      <c r="Q308" s="577">
        <v>0</v>
      </c>
      <c r="R308" s="577">
        <v>0</v>
      </c>
      <c r="S308" s="577">
        <v>3</v>
      </c>
      <c r="T308" s="577">
        <v>3</v>
      </c>
      <c r="U308" s="577">
        <v>3</v>
      </c>
      <c r="V308" s="577">
        <v>9</v>
      </c>
      <c r="W308" s="577">
        <v>6</v>
      </c>
      <c r="X308" s="577">
        <v>4</v>
      </c>
      <c r="Y308" s="576" t="s">
        <v>764</v>
      </c>
      <c r="Z308" s="576" t="s">
        <v>764</v>
      </c>
      <c r="AA308" s="576" t="s">
        <v>1347</v>
      </c>
      <c r="AB308" s="576" t="s">
        <v>1347</v>
      </c>
      <c r="AC308" s="576"/>
      <c r="AD308" s="576"/>
      <c r="AE308" s="576"/>
      <c r="AF308" s="575" t="s">
        <v>1348</v>
      </c>
      <c r="AG308" s="575" t="s">
        <v>1349</v>
      </c>
      <c r="AH308" s="575"/>
    </row>
    <row r="309" spans="1:34" ht="369.45" hidden="1" customHeight="1">
      <c r="A309" s="582">
        <v>302</v>
      </c>
      <c r="B309" s="574" t="s">
        <v>754</v>
      </c>
      <c r="C309" s="582" t="s">
        <v>1341</v>
      </c>
      <c r="D309" s="582" t="s">
        <v>1350</v>
      </c>
      <c r="E309" s="582">
        <v>1</v>
      </c>
      <c r="F309" s="582" t="s">
        <v>1292</v>
      </c>
      <c r="G309" s="582" t="s">
        <v>1351</v>
      </c>
      <c r="H309" s="582" t="s">
        <v>732</v>
      </c>
      <c r="I309" s="581" t="s">
        <v>1352</v>
      </c>
      <c r="J309" s="581" t="s">
        <v>1352</v>
      </c>
      <c r="K309" s="580" t="s">
        <v>1345</v>
      </c>
      <c r="L309" s="582">
        <v>2016</v>
      </c>
      <c r="M309" s="586" t="s">
        <v>1346</v>
      </c>
      <c r="N309" s="578" t="s">
        <v>764</v>
      </c>
      <c r="O309" s="578" t="s">
        <v>764</v>
      </c>
      <c r="P309" s="589" t="s">
        <v>1353</v>
      </c>
      <c r="Q309" s="589" t="s">
        <v>1354</v>
      </c>
      <c r="R309" s="589" t="s">
        <v>1355</v>
      </c>
      <c r="S309" s="590">
        <v>7000</v>
      </c>
      <c r="T309" s="590">
        <v>7000</v>
      </c>
      <c r="U309" s="590">
        <v>7000</v>
      </c>
      <c r="V309" s="590">
        <v>21000</v>
      </c>
      <c r="W309" s="590">
        <v>14000</v>
      </c>
      <c r="X309" s="589" t="s">
        <v>1356</v>
      </c>
      <c r="Y309" s="576" t="s">
        <v>764</v>
      </c>
      <c r="Z309" s="576" t="s">
        <v>764</v>
      </c>
      <c r="AA309" s="576" t="s">
        <v>1357</v>
      </c>
      <c r="AB309" s="576" t="s">
        <v>1357</v>
      </c>
      <c r="AC309" s="576"/>
      <c r="AD309" s="576"/>
      <c r="AE309" s="576"/>
      <c r="AF309" s="575" t="s">
        <v>1358</v>
      </c>
      <c r="AG309" s="575" t="s">
        <v>1359</v>
      </c>
      <c r="AH309" s="575"/>
    </row>
    <row r="310" spans="1:34" ht="18.75" hidden="1" customHeight="1">
      <c r="A310" s="582">
        <v>303</v>
      </c>
      <c r="B310" s="574" t="s">
        <v>754</v>
      </c>
      <c r="C310" s="582" t="s">
        <v>1341</v>
      </c>
      <c r="D310" s="582" t="s">
        <v>1350</v>
      </c>
      <c r="E310" s="582">
        <v>1</v>
      </c>
      <c r="F310" s="582" t="s">
        <v>1360</v>
      </c>
      <c r="G310" s="582" t="s">
        <v>1351</v>
      </c>
      <c r="H310" s="582" t="s">
        <v>732</v>
      </c>
      <c r="I310" s="581" t="s">
        <v>1361</v>
      </c>
      <c r="J310" s="581" t="s">
        <v>1361</v>
      </c>
      <c r="K310" s="580" t="s">
        <v>1345</v>
      </c>
      <c r="L310" s="582">
        <v>2016</v>
      </c>
      <c r="M310" s="588">
        <v>9.7934085711071955E-2</v>
      </c>
      <c r="N310" s="578">
        <v>2267</v>
      </c>
      <c r="O310" s="578">
        <v>26671</v>
      </c>
      <c r="P310" s="584">
        <v>9.7934085711071955E-2</v>
      </c>
      <c r="Q310" s="584">
        <v>8.4998687713246604E-2</v>
      </c>
      <c r="R310" s="584">
        <v>8.9300000000000004E-2</v>
      </c>
      <c r="S310" s="577">
        <v>8.9300000000000004E-2</v>
      </c>
      <c r="T310" s="577">
        <v>0.13</v>
      </c>
      <c r="U310" s="577">
        <v>0.13</v>
      </c>
      <c r="V310" s="577">
        <v>0.39</v>
      </c>
      <c r="W310" s="577">
        <v>0.26</v>
      </c>
      <c r="X310" s="584">
        <v>8.5300000000000001E-2</v>
      </c>
      <c r="Y310" s="576">
        <v>2267</v>
      </c>
      <c r="Z310" s="576">
        <v>26671</v>
      </c>
      <c r="AA310" s="576" t="s">
        <v>1362</v>
      </c>
      <c r="AB310" s="576" t="s">
        <v>1362</v>
      </c>
      <c r="AC310" s="576"/>
      <c r="AD310" s="576"/>
      <c r="AE310" s="576"/>
      <c r="AF310" s="587" t="s">
        <v>1363</v>
      </c>
      <c r="AG310" s="587" t="s">
        <v>1364</v>
      </c>
      <c r="AH310" s="575"/>
    </row>
    <row r="311" spans="1:34" ht="18.75" hidden="1" customHeight="1">
      <c r="A311" s="582">
        <v>304</v>
      </c>
      <c r="B311" s="574" t="s">
        <v>754</v>
      </c>
      <c r="C311" s="582" t="s">
        <v>1341</v>
      </c>
      <c r="D311" s="582" t="s">
        <v>1365</v>
      </c>
      <c r="E311" s="582">
        <v>1</v>
      </c>
      <c r="F311" s="582" t="s">
        <v>1360</v>
      </c>
      <c r="G311" s="582" t="s">
        <v>1366</v>
      </c>
      <c r="H311" s="582" t="s">
        <v>732</v>
      </c>
      <c r="I311" s="581" t="s">
        <v>1367</v>
      </c>
      <c r="J311" s="581" t="s">
        <v>1367</v>
      </c>
      <c r="K311" s="580" t="s">
        <v>1345</v>
      </c>
      <c r="L311" s="582" t="s">
        <v>764</v>
      </c>
      <c r="M311" s="588">
        <v>3.6986673918955673E-2</v>
      </c>
      <c r="N311" s="578">
        <v>136</v>
      </c>
      <c r="O311" s="578">
        <v>3677</v>
      </c>
      <c r="P311" s="584">
        <v>3.6986673918955673E-2</v>
      </c>
      <c r="Q311" s="584">
        <v>4.7198941332157039E-2</v>
      </c>
      <c r="R311" s="584">
        <v>0.19589999999999999</v>
      </c>
      <c r="S311" s="577">
        <v>4.7E-2</v>
      </c>
      <c r="T311" s="577">
        <v>4.7E-2</v>
      </c>
      <c r="U311" s="577">
        <v>4.7E-2</v>
      </c>
      <c r="V311" s="577">
        <v>0.14100000000000001</v>
      </c>
      <c r="W311" s="577">
        <v>0.114</v>
      </c>
      <c r="X311" s="584">
        <v>0.31169999999999998</v>
      </c>
      <c r="Y311" s="576">
        <v>2267</v>
      </c>
      <c r="Z311" s="576">
        <v>26671</v>
      </c>
      <c r="AA311" s="576" t="s">
        <v>1368</v>
      </c>
      <c r="AB311" s="576" t="s">
        <v>1368</v>
      </c>
      <c r="AC311" s="576"/>
      <c r="AD311" s="576"/>
      <c r="AE311" s="576"/>
      <c r="AF311" s="587" t="s">
        <v>1369</v>
      </c>
      <c r="AG311" s="587" t="s">
        <v>1370</v>
      </c>
      <c r="AH311" s="575"/>
    </row>
    <row r="312" spans="1:34" ht="18.75" hidden="1" customHeight="1">
      <c r="A312" s="582">
        <v>305</v>
      </c>
      <c r="B312" s="574" t="s">
        <v>754</v>
      </c>
      <c r="C312" s="582" t="s">
        <v>1341</v>
      </c>
      <c r="D312" s="582" t="s">
        <v>1365</v>
      </c>
      <c r="E312" s="582">
        <v>1</v>
      </c>
      <c r="F312" s="582" t="s">
        <v>1360</v>
      </c>
      <c r="G312" s="582" t="s">
        <v>1366</v>
      </c>
      <c r="H312" s="582" t="s">
        <v>732</v>
      </c>
      <c r="I312" s="581" t="s">
        <v>1371</v>
      </c>
      <c r="J312" s="581" t="s">
        <v>1371</v>
      </c>
      <c r="K312" s="580" t="s">
        <v>1345</v>
      </c>
      <c r="L312" s="582" t="s">
        <v>764</v>
      </c>
      <c r="M312" s="588" t="s">
        <v>764</v>
      </c>
      <c r="N312" s="578" t="s">
        <v>764</v>
      </c>
      <c r="O312" s="578" t="s">
        <v>764</v>
      </c>
      <c r="P312" s="584" t="s">
        <v>764</v>
      </c>
      <c r="Q312" s="584" t="s">
        <v>764</v>
      </c>
      <c r="R312" s="584" t="s">
        <v>764</v>
      </c>
      <c r="S312" s="577">
        <v>0</v>
      </c>
      <c r="T312" s="577">
        <v>0</v>
      </c>
      <c r="U312" s="577">
        <v>0</v>
      </c>
      <c r="V312" s="577">
        <v>0</v>
      </c>
      <c r="W312" s="577">
        <v>0</v>
      </c>
      <c r="X312" s="584" t="s">
        <v>764</v>
      </c>
      <c r="Y312" s="576" t="s">
        <v>764</v>
      </c>
      <c r="Z312" s="576" t="s">
        <v>764</v>
      </c>
      <c r="AA312" s="576" t="s">
        <v>1368</v>
      </c>
      <c r="AB312" s="576" t="s">
        <v>1368</v>
      </c>
      <c r="AC312" s="576"/>
      <c r="AD312" s="576"/>
      <c r="AE312" s="576"/>
      <c r="AF312" s="575" t="s">
        <v>1372</v>
      </c>
      <c r="AG312" s="587" t="s">
        <v>1373</v>
      </c>
      <c r="AH312" s="575"/>
    </row>
    <row r="313" spans="1:34" ht="18.75" hidden="1" customHeight="1">
      <c r="A313" s="582">
        <v>306</v>
      </c>
      <c r="B313" s="574" t="s">
        <v>754</v>
      </c>
      <c r="C313" s="582" t="s">
        <v>1341</v>
      </c>
      <c r="D313" s="582" t="s">
        <v>1374</v>
      </c>
      <c r="E313" s="582">
        <v>1</v>
      </c>
      <c r="F313" s="582" t="s">
        <v>1292</v>
      </c>
      <c r="G313" s="582" t="s">
        <v>1366</v>
      </c>
      <c r="H313" s="582" t="s">
        <v>925</v>
      </c>
      <c r="I313" s="581" t="s">
        <v>1375</v>
      </c>
      <c r="J313" s="581" t="s">
        <v>1375</v>
      </c>
      <c r="K313" s="580" t="s">
        <v>1345</v>
      </c>
      <c r="L313" s="582" t="s">
        <v>764</v>
      </c>
      <c r="M313" s="586" t="s">
        <v>928</v>
      </c>
      <c r="N313" s="578" t="s">
        <v>764</v>
      </c>
      <c r="O313" s="578" t="s">
        <v>764</v>
      </c>
      <c r="P313" s="577" t="s">
        <v>928</v>
      </c>
      <c r="Q313" s="577" t="s">
        <v>928</v>
      </c>
      <c r="R313" s="577" t="s">
        <v>764</v>
      </c>
      <c r="S313" s="577" t="s">
        <v>928</v>
      </c>
      <c r="T313" s="577" t="s">
        <v>928</v>
      </c>
      <c r="U313" s="577" t="s">
        <v>928</v>
      </c>
      <c r="V313" s="577" t="s">
        <v>928</v>
      </c>
      <c r="W313" s="577" t="s">
        <v>928</v>
      </c>
      <c r="X313" s="577" t="s">
        <v>764</v>
      </c>
      <c r="Y313" s="576" t="s">
        <v>764</v>
      </c>
      <c r="Z313" s="576" t="s">
        <v>764</v>
      </c>
      <c r="AA313" s="576" t="s">
        <v>1376</v>
      </c>
      <c r="AB313" s="576" t="s">
        <v>1376</v>
      </c>
      <c r="AC313" s="576"/>
      <c r="AD313" s="576"/>
      <c r="AE313" s="576"/>
      <c r="AF313" s="575" t="s">
        <v>1377</v>
      </c>
      <c r="AG313" s="575" t="s">
        <v>1378</v>
      </c>
      <c r="AH313" s="575"/>
    </row>
    <row r="314" spans="1:34" ht="18.75" hidden="1" customHeight="1">
      <c r="A314" s="582">
        <v>307</v>
      </c>
      <c r="B314" s="574" t="s">
        <v>754</v>
      </c>
      <c r="C314" s="582" t="s">
        <v>1379</v>
      </c>
      <c r="D314" s="582" t="s">
        <v>1380</v>
      </c>
      <c r="E314" s="582">
        <v>1</v>
      </c>
      <c r="F314" s="582" t="s">
        <v>1292</v>
      </c>
      <c r="G314" s="582" t="s">
        <v>1381</v>
      </c>
      <c r="H314" s="582" t="s">
        <v>732</v>
      </c>
      <c r="I314" s="581" t="s">
        <v>1382</v>
      </c>
      <c r="J314" s="581" t="s">
        <v>1383</v>
      </c>
      <c r="K314" s="580" t="s">
        <v>1384</v>
      </c>
      <c r="L314" s="574" t="s">
        <v>764</v>
      </c>
      <c r="M314" s="579" t="s">
        <v>1385</v>
      </c>
      <c r="N314" s="578" t="s">
        <v>764</v>
      </c>
      <c r="O314" s="578" t="s">
        <v>764</v>
      </c>
      <c r="P314" s="577" t="s">
        <v>1385</v>
      </c>
      <c r="Q314" s="577" t="s">
        <v>1385</v>
      </c>
      <c r="R314" s="577" t="s">
        <v>1386</v>
      </c>
      <c r="S314" s="577">
        <v>0</v>
      </c>
      <c r="T314" s="577">
        <v>0</v>
      </c>
      <c r="U314" s="577">
        <v>6</v>
      </c>
      <c r="V314" s="577" t="s">
        <v>1338</v>
      </c>
      <c r="W314" s="577" t="s">
        <v>1339</v>
      </c>
      <c r="X314" s="577" t="s">
        <v>1385</v>
      </c>
      <c r="Y314" s="576" t="s">
        <v>764</v>
      </c>
      <c r="Z314" s="576" t="s">
        <v>764</v>
      </c>
      <c r="AA314" s="576" t="s">
        <v>1376</v>
      </c>
      <c r="AB314" s="576" t="s">
        <v>1376</v>
      </c>
      <c r="AC314" s="576"/>
      <c r="AD314" s="576"/>
      <c r="AE314" s="576"/>
      <c r="AF314" s="575" t="s">
        <v>1387</v>
      </c>
      <c r="AG314" s="575" t="s">
        <v>1388</v>
      </c>
      <c r="AH314" s="575"/>
    </row>
    <row r="315" spans="1:34" ht="18.75" hidden="1" customHeight="1">
      <c r="A315" s="582">
        <v>308</v>
      </c>
      <c r="B315" s="574" t="s">
        <v>754</v>
      </c>
      <c r="C315" s="582" t="s">
        <v>1379</v>
      </c>
      <c r="D315" s="582" t="s">
        <v>1389</v>
      </c>
      <c r="E315" s="582">
        <v>1</v>
      </c>
      <c r="F315" s="582" t="s">
        <v>1390</v>
      </c>
      <c r="G315" s="582" t="s">
        <v>1381</v>
      </c>
      <c r="H315" s="582" t="s">
        <v>732</v>
      </c>
      <c r="I315" s="581" t="s">
        <v>1391</v>
      </c>
      <c r="J315" s="581" t="s">
        <v>1392</v>
      </c>
      <c r="K315" s="580" t="s">
        <v>1384</v>
      </c>
      <c r="L315" s="574" t="s">
        <v>764</v>
      </c>
      <c r="M315" s="579" t="s">
        <v>1385</v>
      </c>
      <c r="N315" s="578" t="s">
        <v>764</v>
      </c>
      <c r="O315" s="578" t="s">
        <v>764</v>
      </c>
      <c r="P315" s="577" t="s">
        <v>1385</v>
      </c>
      <c r="Q315" s="577" t="s">
        <v>1386</v>
      </c>
      <c r="R315" s="577" t="s">
        <v>1386</v>
      </c>
      <c r="S315" s="577">
        <v>0</v>
      </c>
      <c r="T315" s="577">
        <v>0</v>
      </c>
      <c r="U315" s="577">
        <v>3</v>
      </c>
      <c r="V315" s="577" t="s">
        <v>1338</v>
      </c>
      <c r="W315" s="577" t="s">
        <v>1339</v>
      </c>
      <c r="X315" s="577" t="s">
        <v>1385</v>
      </c>
      <c r="Y315" s="576" t="s">
        <v>764</v>
      </c>
      <c r="Z315" s="576" t="s">
        <v>764</v>
      </c>
      <c r="AA315" s="576" t="s">
        <v>1376</v>
      </c>
      <c r="AB315" s="576" t="s">
        <v>1376</v>
      </c>
      <c r="AC315" s="576"/>
      <c r="AD315" s="576"/>
      <c r="AE315" s="576"/>
      <c r="AF315" s="575" t="s">
        <v>1387</v>
      </c>
      <c r="AG315" s="575" t="s">
        <v>1393</v>
      </c>
      <c r="AH315" s="575"/>
    </row>
    <row r="316" spans="1:34" ht="18.75" hidden="1" customHeight="1">
      <c r="A316" s="582">
        <v>309</v>
      </c>
      <c r="B316" s="574" t="s">
        <v>754</v>
      </c>
      <c r="C316" s="582" t="s">
        <v>1379</v>
      </c>
      <c r="D316" s="582" t="s">
        <v>1394</v>
      </c>
      <c r="E316" s="582">
        <v>1</v>
      </c>
      <c r="F316" s="582" t="s">
        <v>1395</v>
      </c>
      <c r="G316" s="582" t="s">
        <v>1396</v>
      </c>
      <c r="H316" s="582" t="s">
        <v>732</v>
      </c>
      <c r="I316" s="581" t="s">
        <v>1397</v>
      </c>
      <c r="J316" s="581" t="s">
        <v>1398</v>
      </c>
      <c r="K316" s="580" t="s">
        <v>1384</v>
      </c>
      <c r="L316" s="574">
        <v>2016</v>
      </c>
      <c r="M316" s="579" t="s">
        <v>1385</v>
      </c>
      <c r="N316" s="578" t="s">
        <v>764</v>
      </c>
      <c r="O316" s="578" t="s">
        <v>764</v>
      </c>
      <c r="P316" s="577" t="s">
        <v>1385</v>
      </c>
      <c r="Q316" s="577" t="s">
        <v>1385</v>
      </c>
      <c r="R316" s="577">
        <v>47</v>
      </c>
      <c r="S316" s="577">
        <v>0</v>
      </c>
      <c r="T316" s="577">
        <v>0</v>
      </c>
      <c r="U316" s="577">
        <v>61</v>
      </c>
      <c r="V316" s="577" t="s">
        <v>1347</v>
      </c>
      <c r="W316" s="577" t="s">
        <v>1347</v>
      </c>
      <c r="X316" s="577" t="s">
        <v>1385</v>
      </c>
      <c r="Y316" s="576" t="s">
        <v>764</v>
      </c>
      <c r="Z316" s="576" t="s">
        <v>764</v>
      </c>
      <c r="AA316" s="576" t="s">
        <v>1376</v>
      </c>
      <c r="AB316" s="576" t="s">
        <v>1376</v>
      </c>
      <c r="AC316" s="576"/>
      <c r="AD316" s="576"/>
      <c r="AE316" s="576"/>
      <c r="AF316" s="575" t="s">
        <v>1387</v>
      </c>
      <c r="AG316" s="575" t="s">
        <v>1399</v>
      </c>
      <c r="AH316" s="575"/>
    </row>
    <row r="317" spans="1:34" ht="18.75" hidden="1" customHeight="1">
      <c r="A317" s="582">
        <v>310</v>
      </c>
      <c r="B317" s="574" t="s">
        <v>754</v>
      </c>
      <c r="C317" s="582" t="s">
        <v>1379</v>
      </c>
      <c r="D317" s="582" t="s">
        <v>1400</v>
      </c>
      <c r="E317" s="582">
        <v>1</v>
      </c>
      <c r="F317" s="582" t="s">
        <v>1401</v>
      </c>
      <c r="G317" s="582" t="s">
        <v>1402</v>
      </c>
      <c r="H317" s="582" t="s">
        <v>732</v>
      </c>
      <c r="I317" s="581" t="s">
        <v>1403</v>
      </c>
      <c r="J317" s="581" t="s">
        <v>1404</v>
      </c>
      <c r="K317" s="580" t="s">
        <v>1384</v>
      </c>
      <c r="L317" s="574">
        <v>2016</v>
      </c>
      <c r="M317" s="579" t="s">
        <v>1385</v>
      </c>
      <c r="N317" s="578" t="s">
        <v>764</v>
      </c>
      <c r="O317" s="578" t="s">
        <v>764</v>
      </c>
      <c r="P317" s="577" t="s">
        <v>1385</v>
      </c>
      <c r="Q317" s="577" t="s">
        <v>1385</v>
      </c>
      <c r="R317" s="577">
        <v>6</v>
      </c>
      <c r="S317" s="577">
        <v>0</v>
      </c>
      <c r="T317" s="577">
        <v>2</v>
      </c>
      <c r="U317" s="577">
        <v>3</v>
      </c>
      <c r="V317" s="577" t="s">
        <v>1357</v>
      </c>
      <c r="W317" s="577" t="s">
        <v>1357</v>
      </c>
      <c r="X317" s="577" t="s">
        <v>1385</v>
      </c>
      <c r="Y317" s="576" t="s">
        <v>764</v>
      </c>
      <c r="Z317" s="576" t="s">
        <v>764</v>
      </c>
      <c r="AA317" s="576" t="s">
        <v>1376</v>
      </c>
      <c r="AB317" s="576" t="s">
        <v>1376</v>
      </c>
      <c r="AC317" s="576"/>
      <c r="AD317" s="576"/>
      <c r="AE317" s="576"/>
      <c r="AF317" s="575" t="s">
        <v>1405</v>
      </c>
      <c r="AG317" s="575" t="s">
        <v>1406</v>
      </c>
      <c r="AH317" s="575"/>
    </row>
    <row r="318" spans="1:34" ht="18.75" hidden="1" customHeight="1">
      <c r="A318" s="582">
        <v>311</v>
      </c>
      <c r="B318" s="574" t="s">
        <v>754</v>
      </c>
      <c r="C318" s="582" t="s">
        <v>1379</v>
      </c>
      <c r="D318" s="582" t="s">
        <v>1407</v>
      </c>
      <c r="E318" s="582">
        <v>1</v>
      </c>
      <c r="F318" s="582" t="s">
        <v>1401</v>
      </c>
      <c r="G318" s="582" t="s">
        <v>1402</v>
      </c>
      <c r="H318" s="582" t="s">
        <v>732</v>
      </c>
      <c r="I318" s="581" t="s">
        <v>1408</v>
      </c>
      <c r="J318" s="581" t="s">
        <v>1409</v>
      </c>
      <c r="K318" s="580" t="s">
        <v>1384</v>
      </c>
      <c r="L318" s="574">
        <v>2016</v>
      </c>
      <c r="M318" s="579" t="s">
        <v>1385</v>
      </c>
      <c r="N318" s="578" t="s">
        <v>764</v>
      </c>
      <c r="O318" s="578" t="s">
        <v>764</v>
      </c>
      <c r="P318" s="577" t="s">
        <v>1385</v>
      </c>
      <c r="Q318" s="577" t="s">
        <v>1385</v>
      </c>
      <c r="R318" s="577" t="s">
        <v>1362</v>
      </c>
      <c r="S318" s="577" t="s">
        <v>1362</v>
      </c>
      <c r="T318" s="577" t="s">
        <v>1362</v>
      </c>
      <c r="U318" s="577" t="s">
        <v>1362</v>
      </c>
      <c r="V318" s="577" t="s">
        <v>1362</v>
      </c>
      <c r="W318" s="577" t="s">
        <v>1362</v>
      </c>
      <c r="X318" s="577" t="s">
        <v>1385</v>
      </c>
      <c r="Y318" s="576" t="s">
        <v>764</v>
      </c>
      <c r="Z318" s="576" t="s">
        <v>764</v>
      </c>
      <c r="AA318" s="576" t="s">
        <v>1376</v>
      </c>
      <c r="AB318" s="576" t="s">
        <v>1376</v>
      </c>
      <c r="AC318" s="576"/>
      <c r="AD318" s="576"/>
      <c r="AE318" s="576"/>
      <c r="AF318" s="575" t="s">
        <v>1410</v>
      </c>
      <c r="AG318" s="575" t="s">
        <v>1411</v>
      </c>
      <c r="AH318" s="575"/>
    </row>
    <row r="319" spans="1:34" ht="18.75" hidden="1" customHeight="1">
      <c r="A319" s="582">
        <v>312</v>
      </c>
      <c r="B319" s="574" t="s">
        <v>754</v>
      </c>
      <c r="C319" s="582" t="s">
        <v>1412</v>
      </c>
      <c r="D319" s="582" t="s">
        <v>1413</v>
      </c>
      <c r="E319" s="582">
        <v>1</v>
      </c>
      <c r="F319" s="582" t="s">
        <v>1414</v>
      </c>
      <c r="G319" s="582" t="s">
        <v>1415</v>
      </c>
      <c r="H319" s="582" t="s">
        <v>732</v>
      </c>
      <c r="I319" s="581" t="s">
        <v>1416</v>
      </c>
      <c r="J319" s="581" t="s">
        <v>1417</v>
      </c>
      <c r="K319" s="580" t="s">
        <v>1384</v>
      </c>
      <c r="L319" s="574" t="s">
        <v>764</v>
      </c>
      <c r="M319" s="579" t="s">
        <v>1385</v>
      </c>
      <c r="N319" s="578" t="s">
        <v>764</v>
      </c>
      <c r="O319" s="578" t="s">
        <v>764</v>
      </c>
      <c r="P319" s="577" t="s">
        <v>1385</v>
      </c>
      <c r="Q319" s="577" t="s">
        <v>1385</v>
      </c>
      <c r="R319" s="577" t="s">
        <v>1418</v>
      </c>
      <c r="S319" s="577">
        <v>0</v>
      </c>
      <c r="T319" s="577">
        <v>0</v>
      </c>
      <c r="U319" s="577">
        <v>2</v>
      </c>
      <c r="V319" s="577" t="s">
        <v>1368</v>
      </c>
      <c r="W319" s="577" t="s">
        <v>1368</v>
      </c>
      <c r="X319" s="577" t="s">
        <v>1385</v>
      </c>
      <c r="Y319" s="576" t="s">
        <v>764</v>
      </c>
      <c r="Z319" s="576" t="s">
        <v>764</v>
      </c>
      <c r="AA319" s="576" t="s">
        <v>1376</v>
      </c>
      <c r="AB319" s="576" t="s">
        <v>1376</v>
      </c>
      <c r="AC319" s="576"/>
      <c r="AD319" s="576"/>
      <c r="AE319" s="576"/>
      <c r="AF319" s="575" t="s">
        <v>1419</v>
      </c>
      <c r="AG319" s="575" t="s">
        <v>1420</v>
      </c>
      <c r="AH319" s="575"/>
    </row>
    <row r="320" spans="1:34" ht="18.75" hidden="1" customHeight="1">
      <c r="A320" s="582">
        <v>313</v>
      </c>
      <c r="B320" s="574" t="s">
        <v>754</v>
      </c>
      <c r="C320" s="582" t="s">
        <v>1412</v>
      </c>
      <c r="D320" s="582" t="s">
        <v>1421</v>
      </c>
      <c r="E320" s="582">
        <v>1</v>
      </c>
      <c r="F320" s="582" t="s">
        <v>1414</v>
      </c>
      <c r="G320" s="582" t="s">
        <v>1415</v>
      </c>
      <c r="H320" s="582" t="s">
        <v>732</v>
      </c>
      <c r="I320" s="581" t="s">
        <v>1422</v>
      </c>
      <c r="J320" s="581" t="s">
        <v>1423</v>
      </c>
      <c r="K320" s="580" t="s">
        <v>1384</v>
      </c>
      <c r="L320" s="574" t="s">
        <v>764</v>
      </c>
      <c r="M320" s="579" t="s">
        <v>1385</v>
      </c>
      <c r="N320" s="578" t="s">
        <v>764</v>
      </c>
      <c r="O320" s="578" t="s">
        <v>764</v>
      </c>
      <c r="P320" s="577" t="s">
        <v>1385</v>
      </c>
      <c r="Q320" s="577" t="s">
        <v>1385</v>
      </c>
      <c r="R320" s="577" t="s">
        <v>1418</v>
      </c>
      <c r="S320" s="577">
        <v>0</v>
      </c>
      <c r="T320" s="577">
        <v>0</v>
      </c>
      <c r="U320" s="577">
        <v>3</v>
      </c>
      <c r="V320" s="577" t="s">
        <v>1368</v>
      </c>
      <c r="W320" s="577" t="s">
        <v>1368</v>
      </c>
      <c r="X320" s="577" t="s">
        <v>1385</v>
      </c>
      <c r="Y320" s="576" t="s">
        <v>764</v>
      </c>
      <c r="Z320" s="576" t="s">
        <v>764</v>
      </c>
      <c r="AA320" s="576" t="s">
        <v>1368</v>
      </c>
      <c r="AB320" s="576" t="s">
        <v>1368</v>
      </c>
      <c r="AC320" s="576"/>
      <c r="AD320" s="576"/>
      <c r="AE320" s="576"/>
      <c r="AF320" s="575" t="s">
        <v>1387</v>
      </c>
      <c r="AG320" s="575" t="s">
        <v>1424</v>
      </c>
      <c r="AH320" s="575"/>
    </row>
    <row r="321" spans="1:34" ht="61.2" hidden="1">
      <c r="A321" s="582">
        <v>314</v>
      </c>
      <c r="B321" s="574" t="s">
        <v>754</v>
      </c>
      <c r="C321" s="582" t="s">
        <v>1425</v>
      </c>
      <c r="D321" s="582" t="s">
        <v>1426</v>
      </c>
      <c r="E321" s="582">
        <v>1</v>
      </c>
      <c r="F321" s="582" t="s">
        <v>1427</v>
      </c>
      <c r="G321" s="582" t="s">
        <v>1428</v>
      </c>
      <c r="H321" s="582" t="s">
        <v>732</v>
      </c>
      <c r="I321" s="581" t="s">
        <v>1429</v>
      </c>
      <c r="J321" s="581" t="s">
        <v>1430</v>
      </c>
      <c r="K321" s="580" t="s">
        <v>1384</v>
      </c>
      <c r="L321" s="574" t="s">
        <v>764</v>
      </c>
      <c r="M321" s="585" t="s">
        <v>1376</v>
      </c>
      <c r="N321" s="578" t="s">
        <v>764</v>
      </c>
      <c r="O321" s="578" t="s">
        <v>764</v>
      </c>
      <c r="P321" s="584" t="s">
        <v>1376</v>
      </c>
      <c r="Q321" s="584" t="s">
        <v>1376</v>
      </c>
      <c r="R321" s="584" t="s">
        <v>1376</v>
      </c>
      <c r="S321" s="583" t="s">
        <v>1376</v>
      </c>
      <c r="T321" s="583" t="s">
        <v>1376</v>
      </c>
      <c r="U321" s="583" t="s">
        <v>1376</v>
      </c>
      <c r="V321" s="583" t="s">
        <v>1376</v>
      </c>
      <c r="W321" s="583" t="s">
        <v>1376</v>
      </c>
      <c r="X321" s="584" t="s">
        <v>1376</v>
      </c>
      <c r="Y321" s="576" t="s">
        <v>764</v>
      </c>
      <c r="Z321" s="576" t="s">
        <v>764</v>
      </c>
      <c r="AA321" s="576" t="s">
        <v>1368</v>
      </c>
      <c r="AB321" s="576" t="s">
        <v>1368</v>
      </c>
      <c r="AC321" s="576"/>
      <c r="AD321" s="576"/>
      <c r="AE321" s="576"/>
      <c r="AF321" s="575" t="s">
        <v>1431</v>
      </c>
      <c r="AG321" s="575" t="s">
        <v>1432</v>
      </c>
      <c r="AH321" s="575"/>
    </row>
    <row r="322" spans="1:34" ht="51" hidden="1">
      <c r="A322" s="582">
        <v>315</v>
      </c>
      <c r="B322" s="574" t="s">
        <v>754</v>
      </c>
      <c r="C322" s="582" t="s">
        <v>1425</v>
      </c>
      <c r="D322" s="582" t="s">
        <v>1433</v>
      </c>
      <c r="E322" s="582">
        <v>1</v>
      </c>
      <c r="F322" s="582" t="s">
        <v>1434</v>
      </c>
      <c r="G322" s="582" t="s">
        <v>1428</v>
      </c>
      <c r="H322" s="582" t="s">
        <v>732</v>
      </c>
      <c r="I322" s="581" t="s">
        <v>1435</v>
      </c>
      <c r="J322" s="581" t="s">
        <v>1436</v>
      </c>
      <c r="K322" s="580" t="s">
        <v>1384</v>
      </c>
      <c r="L322" s="574" t="s">
        <v>764</v>
      </c>
      <c r="M322" s="579" t="s">
        <v>1376</v>
      </c>
      <c r="N322" s="578" t="s">
        <v>764</v>
      </c>
      <c r="O322" s="578" t="s">
        <v>764</v>
      </c>
      <c r="P322" s="577" t="s">
        <v>1376</v>
      </c>
      <c r="Q322" s="577" t="s">
        <v>1376</v>
      </c>
      <c r="R322" s="577" t="s">
        <v>1376</v>
      </c>
      <c r="S322" s="583" t="s">
        <v>1376</v>
      </c>
      <c r="T322" s="583" t="s">
        <v>1376</v>
      </c>
      <c r="U322" s="583" t="s">
        <v>1376</v>
      </c>
      <c r="V322" s="583" t="s">
        <v>1376</v>
      </c>
      <c r="W322" s="583" t="s">
        <v>1376</v>
      </c>
      <c r="X322" s="577" t="s">
        <v>1376</v>
      </c>
      <c r="Y322" s="576" t="s">
        <v>764</v>
      </c>
      <c r="Z322" s="576" t="s">
        <v>764</v>
      </c>
      <c r="AA322" s="576" t="s">
        <v>1368</v>
      </c>
      <c r="AB322" s="576" t="s">
        <v>1368</v>
      </c>
      <c r="AC322" s="576"/>
      <c r="AD322" s="576"/>
      <c r="AE322" s="576"/>
      <c r="AF322" s="575" t="s">
        <v>1437</v>
      </c>
      <c r="AG322" s="575" t="s">
        <v>1432</v>
      </c>
      <c r="AH322" s="575"/>
    </row>
    <row r="323" spans="1:34" ht="48" hidden="1">
      <c r="A323" s="582">
        <v>316</v>
      </c>
      <c r="B323" s="574" t="s">
        <v>754</v>
      </c>
      <c r="C323" s="582" t="s">
        <v>1425</v>
      </c>
      <c r="D323" s="582" t="s">
        <v>1438</v>
      </c>
      <c r="E323" s="582">
        <v>1</v>
      </c>
      <c r="F323" s="582" t="s">
        <v>896</v>
      </c>
      <c r="G323" s="582" t="s">
        <v>1428</v>
      </c>
      <c r="H323" s="582" t="s">
        <v>732</v>
      </c>
      <c r="I323" s="581" t="s">
        <v>1439</v>
      </c>
      <c r="J323" s="581" t="s">
        <v>1440</v>
      </c>
      <c r="K323" s="580" t="s">
        <v>1384</v>
      </c>
      <c r="L323" s="574" t="s">
        <v>764</v>
      </c>
      <c r="M323" s="585" t="s">
        <v>1376</v>
      </c>
      <c r="N323" s="578" t="s">
        <v>764</v>
      </c>
      <c r="O323" s="578" t="s">
        <v>764</v>
      </c>
      <c r="P323" s="584" t="s">
        <v>1376</v>
      </c>
      <c r="Q323" s="584" t="s">
        <v>1376</v>
      </c>
      <c r="R323" s="584" t="s">
        <v>1376</v>
      </c>
      <c r="S323" s="583" t="s">
        <v>1376</v>
      </c>
      <c r="T323" s="583" t="s">
        <v>1376</v>
      </c>
      <c r="U323" s="583" t="s">
        <v>1376</v>
      </c>
      <c r="V323" s="583" t="s">
        <v>1376</v>
      </c>
      <c r="W323" s="583" t="s">
        <v>1376</v>
      </c>
      <c r="X323" s="584" t="s">
        <v>1376</v>
      </c>
      <c r="Y323" s="576" t="s">
        <v>764</v>
      </c>
      <c r="Z323" s="576" t="s">
        <v>764</v>
      </c>
      <c r="AA323" s="576" t="s">
        <v>1368</v>
      </c>
      <c r="AB323" s="576" t="s">
        <v>1368</v>
      </c>
      <c r="AC323" s="576"/>
      <c r="AD323" s="576"/>
      <c r="AE323" s="576"/>
      <c r="AF323" s="575" t="s">
        <v>1441</v>
      </c>
      <c r="AG323" s="575" t="s">
        <v>1432</v>
      </c>
      <c r="AH323" s="575"/>
    </row>
    <row r="324" spans="1:34" ht="61.2" hidden="1">
      <c r="A324" s="582">
        <v>317</v>
      </c>
      <c r="B324" s="574" t="s">
        <v>754</v>
      </c>
      <c r="C324" s="582" t="s">
        <v>1425</v>
      </c>
      <c r="D324" s="582" t="s">
        <v>1442</v>
      </c>
      <c r="E324" s="582">
        <v>1</v>
      </c>
      <c r="F324" s="582" t="s">
        <v>1292</v>
      </c>
      <c r="G324" s="582" t="s">
        <v>1428</v>
      </c>
      <c r="H324" s="582" t="s">
        <v>732</v>
      </c>
      <c r="I324" s="581" t="s">
        <v>1443</v>
      </c>
      <c r="J324" s="581" t="s">
        <v>1444</v>
      </c>
      <c r="K324" s="580" t="s">
        <v>1384</v>
      </c>
      <c r="L324" s="574" t="s">
        <v>764</v>
      </c>
      <c r="M324" s="579" t="s">
        <v>1376</v>
      </c>
      <c r="N324" s="578" t="s">
        <v>764</v>
      </c>
      <c r="O324" s="578" t="s">
        <v>764</v>
      </c>
      <c r="P324" s="577" t="s">
        <v>1376</v>
      </c>
      <c r="Q324" s="577" t="s">
        <v>1376</v>
      </c>
      <c r="R324" s="577" t="s">
        <v>1376</v>
      </c>
      <c r="S324" s="583" t="s">
        <v>1376</v>
      </c>
      <c r="T324" s="583" t="s">
        <v>1376</v>
      </c>
      <c r="U324" s="583" t="s">
        <v>1376</v>
      </c>
      <c r="V324" s="583" t="s">
        <v>1376</v>
      </c>
      <c r="W324" s="583" t="s">
        <v>1376</v>
      </c>
      <c r="X324" s="577" t="s">
        <v>1376</v>
      </c>
      <c r="Y324" s="576" t="s">
        <v>764</v>
      </c>
      <c r="Z324" s="576" t="s">
        <v>764</v>
      </c>
      <c r="AA324" s="576" t="s">
        <v>1368</v>
      </c>
      <c r="AB324" s="576" t="s">
        <v>1368</v>
      </c>
      <c r="AC324" s="576"/>
      <c r="AD324" s="576"/>
      <c r="AE324" s="576"/>
      <c r="AF324" s="575" t="s">
        <v>1445</v>
      </c>
      <c r="AG324" s="575" t="s">
        <v>1446</v>
      </c>
      <c r="AH324" s="575"/>
    </row>
    <row r="325" spans="1:34" ht="72" hidden="1">
      <c r="A325" s="582">
        <v>318</v>
      </c>
      <c r="B325" s="574" t="s">
        <v>754</v>
      </c>
      <c r="C325" s="582" t="s">
        <v>1425</v>
      </c>
      <c r="D325" s="582" t="s">
        <v>1447</v>
      </c>
      <c r="E325" s="582">
        <v>1</v>
      </c>
      <c r="F325" s="582" t="s">
        <v>1448</v>
      </c>
      <c r="G325" s="582" t="s">
        <v>1449</v>
      </c>
      <c r="H325" s="582" t="s">
        <v>732</v>
      </c>
      <c r="I325" s="581" t="s">
        <v>1450</v>
      </c>
      <c r="J325" s="581" t="s">
        <v>1451</v>
      </c>
      <c r="K325" s="580" t="s">
        <v>1384</v>
      </c>
      <c r="L325" s="574" t="s">
        <v>764</v>
      </c>
      <c r="M325" s="579" t="s">
        <v>1376</v>
      </c>
      <c r="N325" s="578" t="s">
        <v>764</v>
      </c>
      <c r="O325" s="578" t="s">
        <v>764</v>
      </c>
      <c r="P325" s="577" t="s">
        <v>1376</v>
      </c>
      <c r="Q325" s="577" t="s">
        <v>1376</v>
      </c>
      <c r="R325" s="577" t="s">
        <v>1376</v>
      </c>
      <c r="S325" s="583" t="s">
        <v>1376</v>
      </c>
      <c r="T325" s="583" t="s">
        <v>1376</v>
      </c>
      <c r="U325" s="583" t="s">
        <v>1376</v>
      </c>
      <c r="V325" s="583" t="s">
        <v>1376</v>
      </c>
      <c r="W325" s="583" t="s">
        <v>1376</v>
      </c>
      <c r="X325" s="577" t="s">
        <v>1376</v>
      </c>
      <c r="Y325" s="576" t="s">
        <v>764</v>
      </c>
      <c r="Z325" s="576" t="s">
        <v>764</v>
      </c>
      <c r="AA325" s="576" t="s">
        <v>1368</v>
      </c>
      <c r="AB325" s="576" t="s">
        <v>1368</v>
      </c>
      <c r="AC325" s="576"/>
      <c r="AD325" s="576"/>
      <c r="AE325" s="576"/>
      <c r="AF325" s="575" t="s">
        <v>1452</v>
      </c>
      <c r="AG325" s="575" t="s">
        <v>1453</v>
      </c>
      <c r="AH325" s="575"/>
    </row>
    <row r="326" spans="1:34" ht="72" hidden="1">
      <c r="A326" s="582">
        <v>319</v>
      </c>
      <c r="B326" s="574" t="s">
        <v>754</v>
      </c>
      <c r="C326" s="582" t="s">
        <v>1425</v>
      </c>
      <c r="D326" s="582" t="s">
        <v>1454</v>
      </c>
      <c r="E326" s="582">
        <v>1</v>
      </c>
      <c r="F326" s="582" t="s">
        <v>1455</v>
      </c>
      <c r="G326" s="582" t="s">
        <v>1449</v>
      </c>
      <c r="H326" s="582" t="s">
        <v>732</v>
      </c>
      <c r="I326" s="581" t="s">
        <v>1450</v>
      </c>
      <c r="J326" s="581" t="s">
        <v>1451</v>
      </c>
      <c r="K326" s="580" t="s">
        <v>1384</v>
      </c>
      <c r="L326" s="574" t="s">
        <v>764</v>
      </c>
      <c r="M326" s="579" t="s">
        <v>1376</v>
      </c>
      <c r="N326" s="578" t="s">
        <v>764</v>
      </c>
      <c r="O326" s="578" t="s">
        <v>764</v>
      </c>
      <c r="P326" s="577" t="s">
        <v>1376</v>
      </c>
      <c r="Q326" s="577" t="s">
        <v>1376</v>
      </c>
      <c r="R326" s="577" t="s">
        <v>1376</v>
      </c>
      <c r="S326" s="583" t="s">
        <v>1376</v>
      </c>
      <c r="T326" s="583" t="s">
        <v>1376</v>
      </c>
      <c r="U326" s="583" t="s">
        <v>1376</v>
      </c>
      <c r="V326" s="583" t="s">
        <v>1376</v>
      </c>
      <c r="W326" s="583" t="s">
        <v>1376</v>
      </c>
      <c r="X326" s="577" t="s">
        <v>1376</v>
      </c>
      <c r="Y326" s="576" t="s">
        <v>764</v>
      </c>
      <c r="Z326" s="576" t="s">
        <v>764</v>
      </c>
      <c r="AA326" s="576" t="s">
        <v>1368</v>
      </c>
      <c r="AB326" s="576" t="s">
        <v>1368</v>
      </c>
      <c r="AC326" s="576"/>
      <c r="AD326" s="576"/>
      <c r="AE326" s="576"/>
      <c r="AF326" s="575" t="s">
        <v>1452</v>
      </c>
      <c r="AG326" s="575" t="s">
        <v>1453</v>
      </c>
      <c r="AH326" s="575"/>
    </row>
    <row r="327" spans="1:34" ht="72" hidden="1">
      <c r="A327" s="582">
        <v>320</v>
      </c>
      <c r="B327" s="574" t="s">
        <v>754</v>
      </c>
      <c r="C327" s="582" t="s">
        <v>1425</v>
      </c>
      <c r="D327" s="582" t="s">
        <v>1456</v>
      </c>
      <c r="E327" s="582">
        <v>1</v>
      </c>
      <c r="F327" s="582" t="s">
        <v>1457</v>
      </c>
      <c r="G327" s="582" t="s">
        <v>1449</v>
      </c>
      <c r="H327" s="582" t="s">
        <v>732</v>
      </c>
      <c r="I327" s="581" t="s">
        <v>1450</v>
      </c>
      <c r="J327" s="581" t="s">
        <v>1451</v>
      </c>
      <c r="K327" s="580" t="s">
        <v>1384</v>
      </c>
      <c r="L327" s="574" t="s">
        <v>764</v>
      </c>
      <c r="M327" s="579" t="s">
        <v>1376</v>
      </c>
      <c r="N327" s="578" t="s">
        <v>764</v>
      </c>
      <c r="O327" s="578" t="s">
        <v>764</v>
      </c>
      <c r="P327" s="577" t="s">
        <v>1376</v>
      </c>
      <c r="Q327" s="577" t="s">
        <v>1376</v>
      </c>
      <c r="R327" s="577" t="s">
        <v>1376</v>
      </c>
      <c r="S327" s="583" t="s">
        <v>1376</v>
      </c>
      <c r="T327" s="583" t="s">
        <v>1376</v>
      </c>
      <c r="U327" s="583" t="s">
        <v>1376</v>
      </c>
      <c r="V327" s="583" t="s">
        <v>1376</v>
      </c>
      <c r="W327" s="583" t="s">
        <v>1376</v>
      </c>
      <c r="X327" s="577" t="s">
        <v>1376</v>
      </c>
      <c r="Y327" s="576" t="s">
        <v>764</v>
      </c>
      <c r="Z327" s="576" t="s">
        <v>764</v>
      </c>
      <c r="AA327" s="576" t="s">
        <v>1368</v>
      </c>
      <c r="AB327" s="576" t="s">
        <v>1368</v>
      </c>
      <c r="AC327" s="576"/>
      <c r="AD327" s="576"/>
      <c r="AE327" s="576"/>
      <c r="AF327" s="575" t="s">
        <v>1452</v>
      </c>
      <c r="AG327" s="575" t="s">
        <v>1453</v>
      </c>
      <c r="AH327" s="575"/>
    </row>
    <row r="328" spans="1:34" ht="18.75" hidden="1" customHeight="1">
      <c r="A328" s="582">
        <v>321</v>
      </c>
      <c r="B328" s="574" t="s">
        <v>754</v>
      </c>
      <c r="C328" s="582" t="s">
        <v>1425</v>
      </c>
      <c r="D328" s="582" t="s">
        <v>1458</v>
      </c>
      <c r="E328" s="582">
        <v>1</v>
      </c>
      <c r="F328" s="582" t="s">
        <v>1459</v>
      </c>
      <c r="G328" s="582" t="s">
        <v>1460</v>
      </c>
      <c r="H328" s="582" t="s">
        <v>732</v>
      </c>
      <c r="I328" s="581" t="s">
        <v>1461</v>
      </c>
      <c r="J328" s="581" t="s">
        <v>1462</v>
      </c>
      <c r="K328" s="580" t="s">
        <v>1384</v>
      </c>
      <c r="L328" s="574" t="s">
        <v>764</v>
      </c>
      <c r="M328" s="579" t="s">
        <v>1376</v>
      </c>
      <c r="N328" s="578" t="s">
        <v>764</v>
      </c>
      <c r="O328" s="578" t="s">
        <v>764</v>
      </c>
      <c r="P328" s="577" t="s">
        <v>1376</v>
      </c>
      <c r="Q328" s="577" t="s">
        <v>1376</v>
      </c>
      <c r="R328" s="577" t="s">
        <v>1386</v>
      </c>
      <c r="S328" s="577">
        <v>0</v>
      </c>
      <c r="T328" s="577">
        <v>2</v>
      </c>
      <c r="U328" s="577">
        <v>2</v>
      </c>
      <c r="V328" s="577" t="s">
        <v>1368</v>
      </c>
      <c r="W328" s="577" t="s">
        <v>1368</v>
      </c>
      <c r="X328" s="577" t="s">
        <v>1376</v>
      </c>
      <c r="Y328" s="576" t="s">
        <v>764</v>
      </c>
      <c r="Z328" s="576" t="s">
        <v>764</v>
      </c>
      <c r="AA328" s="576" t="s">
        <v>1463</v>
      </c>
      <c r="AB328" s="576" t="s">
        <v>1464</v>
      </c>
      <c r="AC328" s="576"/>
      <c r="AD328" s="576"/>
      <c r="AE328" s="576"/>
      <c r="AF328" s="575" t="s">
        <v>1465</v>
      </c>
      <c r="AG328" s="575" t="s">
        <v>1466</v>
      </c>
      <c r="AH328" s="575"/>
    </row>
    <row r="329" spans="1:34" ht="18.75" hidden="1" customHeight="1">
      <c r="A329" s="582">
        <v>322</v>
      </c>
      <c r="B329" s="574" t="s">
        <v>754</v>
      </c>
      <c r="C329" s="582" t="s">
        <v>1425</v>
      </c>
      <c r="D329" s="582" t="s">
        <v>1467</v>
      </c>
      <c r="E329" s="582">
        <v>1</v>
      </c>
      <c r="F329" s="582" t="s">
        <v>1468</v>
      </c>
      <c r="G329" s="582" t="s">
        <v>1460</v>
      </c>
      <c r="H329" s="582" t="s">
        <v>732</v>
      </c>
      <c r="I329" s="581" t="s">
        <v>1469</v>
      </c>
      <c r="J329" s="581" t="s">
        <v>1470</v>
      </c>
      <c r="K329" s="580" t="s">
        <v>1384</v>
      </c>
      <c r="L329" s="574" t="s">
        <v>764</v>
      </c>
      <c r="M329" s="579" t="s">
        <v>1385</v>
      </c>
      <c r="N329" s="578" t="s">
        <v>764</v>
      </c>
      <c r="O329" s="578" t="s">
        <v>764</v>
      </c>
      <c r="P329" s="577" t="s">
        <v>1385</v>
      </c>
      <c r="Q329" s="577" t="s">
        <v>1385</v>
      </c>
      <c r="R329" s="577" t="s">
        <v>1386</v>
      </c>
      <c r="S329" s="577">
        <v>0</v>
      </c>
      <c r="T329" s="577">
        <v>1</v>
      </c>
      <c r="U329" s="577">
        <v>1</v>
      </c>
      <c r="V329" s="577" t="s">
        <v>1368</v>
      </c>
      <c r="W329" s="577" t="s">
        <v>1368</v>
      </c>
      <c r="X329" s="577" t="s">
        <v>1385</v>
      </c>
      <c r="Y329" s="576" t="s">
        <v>764</v>
      </c>
      <c r="Z329" s="576" t="s">
        <v>764</v>
      </c>
      <c r="AA329" s="576"/>
      <c r="AB329" s="576"/>
      <c r="AC329" s="576"/>
      <c r="AD329" s="576"/>
      <c r="AE329" s="576"/>
      <c r="AF329" s="575" t="s">
        <v>1465</v>
      </c>
      <c r="AG329" s="575" t="s">
        <v>1466</v>
      </c>
      <c r="AH329" s="575"/>
    </row>
    <row r="330" spans="1:34" ht="18.75" hidden="1" customHeight="1">
      <c r="A330" s="582">
        <v>323</v>
      </c>
      <c r="B330" s="574" t="s">
        <v>754</v>
      </c>
      <c r="C330" s="582" t="s">
        <v>1425</v>
      </c>
      <c r="D330" s="582" t="s">
        <v>1471</v>
      </c>
      <c r="E330" s="582">
        <v>1</v>
      </c>
      <c r="F330" s="582" t="s">
        <v>1472</v>
      </c>
      <c r="G330" s="582" t="s">
        <v>1460</v>
      </c>
      <c r="H330" s="582" t="s">
        <v>732</v>
      </c>
      <c r="I330" s="581" t="s">
        <v>1473</v>
      </c>
      <c r="J330" s="581" t="s">
        <v>1474</v>
      </c>
      <c r="K330" s="580" t="s">
        <v>1384</v>
      </c>
      <c r="L330" s="574" t="s">
        <v>764</v>
      </c>
      <c r="M330" s="579" t="s">
        <v>1385</v>
      </c>
      <c r="N330" s="578" t="s">
        <v>764</v>
      </c>
      <c r="O330" s="578" t="s">
        <v>764</v>
      </c>
      <c r="P330" s="577" t="s">
        <v>1385</v>
      </c>
      <c r="Q330" s="577" t="s">
        <v>1385</v>
      </c>
      <c r="R330" s="577" t="s">
        <v>1386</v>
      </c>
      <c r="S330" s="577">
        <v>0</v>
      </c>
      <c r="T330" s="577">
        <v>1</v>
      </c>
      <c r="U330" s="577">
        <v>1</v>
      </c>
      <c r="V330" s="577" t="s">
        <v>1368</v>
      </c>
      <c r="W330" s="577" t="s">
        <v>1368</v>
      </c>
      <c r="X330" s="577" t="s">
        <v>1385</v>
      </c>
      <c r="Y330" s="576" t="s">
        <v>764</v>
      </c>
      <c r="Z330" s="576" t="s">
        <v>764</v>
      </c>
      <c r="AA330" s="576"/>
      <c r="AB330" s="576"/>
      <c r="AC330" s="576"/>
      <c r="AD330" s="576"/>
      <c r="AE330" s="576"/>
      <c r="AF330" s="575" t="s">
        <v>1465</v>
      </c>
      <c r="AG330" s="575" t="s">
        <v>1466</v>
      </c>
      <c r="AH330" s="575"/>
    </row>
    <row r="331" spans="1:34" ht="18.75" hidden="1" customHeight="1">
      <c r="A331" s="582">
        <v>324</v>
      </c>
      <c r="B331" s="574" t="s">
        <v>754</v>
      </c>
      <c r="C331" s="582" t="s">
        <v>1425</v>
      </c>
      <c r="D331" s="582" t="s">
        <v>1475</v>
      </c>
      <c r="E331" s="582">
        <v>1</v>
      </c>
      <c r="F331" s="582" t="s">
        <v>1476</v>
      </c>
      <c r="G331" s="582" t="s">
        <v>1460</v>
      </c>
      <c r="H331" s="582" t="s">
        <v>732</v>
      </c>
      <c r="I331" s="581" t="s">
        <v>1477</v>
      </c>
      <c r="J331" s="581" t="s">
        <v>1478</v>
      </c>
      <c r="K331" s="580" t="s">
        <v>1384</v>
      </c>
      <c r="L331" s="574" t="s">
        <v>764</v>
      </c>
      <c r="M331" s="579" t="s">
        <v>1385</v>
      </c>
      <c r="N331" s="578" t="s">
        <v>764</v>
      </c>
      <c r="O331" s="578" t="s">
        <v>764</v>
      </c>
      <c r="P331" s="577" t="s">
        <v>1385</v>
      </c>
      <c r="Q331" s="577" t="s">
        <v>1385</v>
      </c>
      <c r="R331" s="577" t="s">
        <v>1386</v>
      </c>
      <c r="S331" s="577">
        <v>0</v>
      </c>
      <c r="T331" s="577">
        <v>0</v>
      </c>
      <c r="U331" s="577">
        <v>1</v>
      </c>
      <c r="V331" s="577" t="s">
        <v>1368</v>
      </c>
      <c r="W331" s="577" t="s">
        <v>1368</v>
      </c>
      <c r="X331" s="577" t="s">
        <v>1385</v>
      </c>
      <c r="Y331" s="576" t="s">
        <v>764</v>
      </c>
      <c r="Z331" s="576" t="s">
        <v>764</v>
      </c>
      <c r="AA331" s="576"/>
      <c r="AB331" s="576"/>
      <c r="AC331" s="576"/>
      <c r="AD331" s="576"/>
      <c r="AE331" s="576"/>
      <c r="AF331" s="575" t="s">
        <v>1465</v>
      </c>
      <c r="AG331" s="575" t="s">
        <v>1479</v>
      </c>
      <c r="AH331" s="575"/>
    </row>
    <row r="332" spans="1:34" ht="18.75" hidden="1" customHeight="1">
      <c r="A332" s="582">
        <v>325</v>
      </c>
      <c r="B332" s="574" t="s">
        <v>754</v>
      </c>
      <c r="C332" s="582" t="s">
        <v>1425</v>
      </c>
      <c r="D332" s="582" t="s">
        <v>1480</v>
      </c>
      <c r="E332" s="582">
        <v>1</v>
      </c>
      <c r="F332" s="582" t="s">
        <v>1459</v>
      </c>
      <c r="G332" s="582" t="s">
        <v>1460</v>
      </c>
      <c r="H332" s="582" t="s">
        <v>732</v>
      </c>
      <c r="I332" s="581" t="s">
        <v>1481</v>
      </c>
      <c r="J332" s="581" t="s">
        <v>1482</v>
      </c>
      <c r="K332" s="580" t="s">
        <v>1384</v>
      </c>
      <c r="L332" s="574" t="s">
        <v>764</v>
      </c>
      <c r="M332" s="579" t="s">
        <v>1385</v>
      </c>
      <c r="N332" s="578" t="s">
        <v>764</v>
      </c>
      <c r="O332" s="578" t="s">
        <v>764</v>
      </c>
      <c r="P332" s="577" t="s">
        <v>1385</v>
      </c>
      <c r="Q332" s="577" t="s">
        <v>1385</v>
      </c>
      <c r="R332" s="577" t="s">
        <v>1386</v>
      </c>
      <c r="S332" s="577">
        <v>0</v>
      </c>
      <c r="T332" s="577">
        <v>3</v>
      </c>
      <c r="U332" s="577">
        <v>3</v>
      </c>
      <c r="V332" s="577" t="s">
        <v>1368</v>
      </c>
      <c r="W332" s="577" t="s">
        <v>1368</v>
      </c>
      <c r="X332" s="577" t="s">
        <v>1385</v>
      </c>
      <c r="Y332" s="576" t="s">
        <v>764</v>
      </c>
      <c r="Z332" s="576" t="s">
        <v>764</v>
      </c>
      <c r="AA332" s="576"/>
      <c r="AB332" s="576"/>
      <c r="AC332" s="576"/>
      <c r="AD332" s="576"/>
      <c r="AE332" s="576"/>
      <c r="AF332" s="575" t="s">
        <v>1483</v>
      </c>
      <c r="AG332" s="575" t="s">
        <v>1466</v>
      </c>
      <c r="AH332" s="575"/>
    </row>
    <row r="333" spans="1:34" ht="18.75" hidden="1" customHeight="1">
      <c r="A333" s="582">
        <v>326</v>
      </c>
      <c r="B333" s="574" t="s">
        <v>754</v>
      </c>
      <c r="C333" s="582" t="s">
        <v>1425</v>
      </c>
      <c r="D333" s="582" t="s">
        <v>1484</v>
      </c>
      <c r="E333" s="582">
        <v>1</v>
      </c>
      <c r="F333" s="582" t="s">
        <v>1468</v>
      </c>
      <c r="G333" s="582" t="s">
        <v>1460</v>
      </c>
      <c r="H333" s="582" t="s">
        <v>732</v>
      </c>
      <c r="I333" s="581" t="s">
        <v>1485</v>
      </c>
      <c r="J333" s="581" t="s">
        <v>1486</v>
      </c>
      <c r="K333" s="580" t="s">
        <v>1384</v>
      </c>
      <c r="L333" s="574" t="s">
        <v>764</v>
      </c>
      <c r="M333" s="579" t="s">
        <v>1385</v>
      </c>
      <c r="N333" s="578" t="s">
        <v>764</v>
      </c>
      <c r="O333" s="578" t="s">
        <v>764</v>
      </c>
      <c r="P333" s="577" t="s">
        <v>1385</v>
      </c>
      <c r="Q333" s="577" t="s">
        <v>1385</v>
      </c>
      <c r="R333" s="577" t="s">
        <v>1386</v>
      </c>
      <c r="S333" s="577">
        <v>0</v>
      </c>
      <c r="T333" s="577">
        <v>1</v>
      </c>
      <c r="U333" s="577">
        <v>1</v>
      </c>
      <c r="V333" s="577" t="s">
        <v>1368</v>
      </c>
      <c r="W333" s="577" t="s">
        <v>1368</v>
      </c>
      <c r="X333" s="577" t="s">
        <v>1385</v>
      </c>
      <c r="Y333" s="576" t="s">
        <v>764</v>
      </c>
      <c r="Z333" s="576" t="s">
        <v>764</v>
      </c>
      <c r="AA333" s="576"/>
      <c r="AB333" s="576"/>
      <c r="AC333" s="576"/>
      <c r="AD333" s="576"/>
      <c r="AE333" s="576"/>
      <c r="AF333" s="575" t="s">
        <v>1483</v>
      </c>
      <c r="AG333" s="575" t="s">
        <v>1466</v>
      </c>
      <c r="AH333" s="575"/>
    </row>
    <row r="334" spans="1:34" ht="18.75" hidden="1" customHeight="1">
      <c r="A334" s="582">
        <v>327</v>
      </c>
      <c r="B334" s="574" t="s">
        <v>754</v>
      </c>
      <c r="C334" s="582" t="s">
        <v>1425</v>
      </c>
      <c r="D334" s="582" t="s">
        <v>1487</v>
      </c>
      <c r="E334" s="582">
        <v>1</v>
      </c>
      <c r="F334" s="582" t="s">
        <v>1472</v>
      </c>
      <c r="G334" s="582" t="s">
        <v>1460</v>
      </c>
      <c r="H334" s="582" t="s">
        <v>732</v>
      </c>
      <c r="I334" s="581" t="s">
        <v>1488</v>
      </c>
      <c r="J334" s="581" t="s">
        <v>1489</v>
      </c>
      <c r="K334" s="580" t="s">
        <v>1384</v>
      </c>
      <c r="L334" s="574" t="s">
        <v>764</v>
      </c>
      <c r="M334" s="579" t="s">
        <v>1385</v>
      </c>
      <c r="N334" s="578" t="s">
        <v>764</v>
      </c>
      <c r="O334" s="578" t="s">
        <v>764</v>
      </c>
      <c r="P334" s="577" t="s">
        <v>1385</v>
      </c>
      <c r="Q334" s="577" t="s">
        <v>1385</v>
      </c>
      <c r="R334" s="577" t="s">
        <v>1386</v>
      </c>
      <c r="S334" s="577">
        <v>0</v>
      </c>
      <c r="T334" s="577">
        <v>1</v>
      </c>
      <c r="U334" s="577">
        <v>1</v>
      </c>
      <c r="V334" s="577" t="s">
        <v>1368</v>
      </c>
      <c r="W334" s="577" t="s">
        <v>1368</v>
      </c>
      <c r="X334" s="577" t="s">
        <v>1385</v>
      </c>
      <c r="Y334" s="576" t="s">
        <v>764</v>
      </c>
      <c r="Z334" s="576" t="s">
        <v>764</v>
      </c>
      <c r="AA334" s="576"/>
      <c r="AB334" s="576"/>
      <c r="AC334" s="576"/>
      <c r="AD334" s="576"/>
      <c r="AE334" s="576"/>
      <c r="AF334" s="575" t="s">
        <v>1483</v>
      </c>
      <c r="AG334" s="575" t="s">
        <v>1466</v>
      </c>
      <c r="AH334" s="575"/>
    </row>
    <row r="335" spans="1:34" ht="18.75" hidden="1" customHeight="1">
      <c r="A335" s="582">
        <v>328</v>
      </c>
      <c r="B335" s="574" t="s">
        <v>754</v>
      </c>
      <c r="C335" s="582" t="s">
        <v>1425</v>
      </c>
      <c r="D335" s="582" t="s">
        <v>1490</v>
      </c>
      <c r="E335" s="582">
        <v>1</v>
      </c>
      <c r="F335" s="582" t="s">
        <v>1476</v>
      </c>
      <c r="G335" s="582" t="s">
        <v>1460</v>
      </c>
      <c r="H335" s="582" t="s">
        <v>732</v>
      </c>
      <c r="I335" s="581" t="s">
        <v>1491</v>
      </c>
      <c r="J335" s="581" t="s">
        <v>1492</v>
      </c>
      <c r="K335" s="580" t="s">
        <v>1384</v>
      </c>
      <c r="L335" s="574" t="s">
        <v>764</v>
      </c>
      <c r="M335" s="579" t="s">
        <v>1385</v>
      </c>
      <c r="N335" s="578" t="s">
        <v>764</v>
      </c>
      <c r="O335" s="578" t="s">
        <v>764</v>
      </c>
      <c r="P335" s="577" t="s">
        <v>1385</v>
      </c>
      <c r="Q335" s="577" t="s">
        <v>1385</v>
      </c>
      <c r="R335" s="577" t="s">
        <v>1386</v>
      </c>
      <c r="S335" s="577">
        <v>0</v>
      </c>
      <c r="T335" s="577">
        <v>0</v>
      </c>
      <c r="U335" s="577">
        <v>1</v>
      </c>
      <c r="V335" s="577" t="s">
        <v>1368</v>
      </c>
      <c r="W335" s="577" t="s">
        <v>1368</v>
      </c>
      <c r="X335" s="577" t="s">
        <v>1385</v>
      </c>
      <c r="Y335" s="576" t="s">
        <v>764</v>
      </c>
      <c r="Z335" s="576" t="s">
        <v>764</v>
      </c>
      <c r="AA335" s="576"/>
      <c r="AB335" s="576"/>
      <c r="AC335" s="576"/>
      <c r="AD335" s="576"/>
      <c r="AE335" s="576"/>
      <c r="AF335" s="575" t="s">
        <v>1483</v>
      </c>
      <c r="AG335" s="575" t="s">
        <v>1466</v>
      </c>
      <c r="AH335" s="575"/>
    </row>
    <row r="336" spans="1:34" ht="18.75" hidden="1" customHeight="1">
      <c r="A336" s="582">
        <v>329</v>
      </c>
      <c r="B336" s="574" t="s">
        <v>754</v>
      </c>
      <c r="C336" s="582" t="s">
        <v>1493</v>
      </c>
      <c r="D336" s="582" t="s">
        <v>1494</v>
      </c>
      <c r="E336" s="582">
        <v>1</v>
      </c>
      <c r="F336" s="582" t="s">
        <v>1495</v>
      </c>
      <c r="G336" s="582" t="s">
        <v>1496</v>
      </c>
      <c r="H336" s="582" t="s">
        <v>732</v>
      </c>
      <c r="I336" s="581" t="s">
        <v>1497</v>
      </c>
      <c r="J336" s="581" t="s">
        <v>1498</v>
      </c>
      <c r="K336" s="580" t="s">
        <v>1384</v>
      </c>
      <c r="L336" s="574" t="s">
        <v>764</v>
      </c>
      <c r="M336" s="579" t="s">
        <v>1385</v>
      </c>
      <c r="N336" s="578" t="s">
        <v>764</v>
      </c>
      <c r="O336" s="578" t="s">
        <v>764</v>
      </c>
      <c r="P336" s="577" t="s">
        <v>1385</v>
      </c>
      <c r="Q336" s="577" t="s">
        <v>1385</v>
      </c>
      <c r="R336" s="577" t="s">
        <v>1499</v>
      </c>
      <c r="S336" s="577">
        <v>1</v>
      </c>
      <c r="T336" s="577">
        <v>1</v>
      </c>
      <c r="U336" s="577">
        <v>1</v>
      </c>
      <c r="V336" s="577" t="s">
        <v>1463</v>
      </c>
      <c r="W336" s="577" t="s">
        <v>1464</v>
      </c>
      <c r="X336" s="577" t="s">
        <v>1385</v>
      </c>
      <c r="Y336" s="576" t="s">
        <v>764</v>
      </c>
      <c r="Z336" s="576" t="s">
        <v>764</v>
      </c>
      <c r="AA336" s="576"/>
      <c r="AB336" s="576"/>
      <c r="AC336" s="576"/>
      <c r="AD336" s="576"/>
      <c r="AE336" s="576"/>
      <c r="AF336" s="575" t="s">
        <v>1500</v>
      </c>
      <c r="AG336" s="575" t="s">
        <v>1501</v>
      </c>
      <c r="AH336" s="575"/>
    </row>
    <row r="337" spans="1:11" ht="118.8" hidden="1">
      <c r="A337" s="571"/>
      <c r="B337" s="574" t="s">
        <v>754</v>
      </c>
      <c r="C337" s="572" t="s">
        <v>1496</v>
      </c>
      <c r="D337" s="571" t="s">
        <v>732</v>
      </c>
      <c r="E337" s="573" t="s">
        <v>1502</v>
      </c>
      <c r="F337" s="572" t="s">
        <v>1503</v>
      </c>
      <c r="G337" s="571" t="s">
        <v>1384</v>
      </c>
      <c r="H337" s="571"/>
      <c r="I337" s="571"/>
      <c r="J337" s="571"/>
      <c r="K337" s="570"/>
    </row>
  </sheetData>
  <autoFilter ref="A6:AH337" xr:uid="{8AF30AB7-D499-4A33-BB2A-D43447E9F0B5}">
    <filterColumn colId="10">
      <filters>
        <filter val="Residential Sector – Multi-family (RMF)"/>
      </filters>
    </filterColumn>
    <filterColumn colId="18" showButton="0"/>
    <filterColumn colId="19" showButton="0"/>
  </autoFilter>
  <mergeCells count="1">
    <mergeCell ref="S6:U6"/>
  </mergeCells>
  <printOptions horizontalCentered="1"/>
  <pageMargins left="0.7" right="0.7" top="0.75" bottom="0.75" header="0.3" footer="0.3"/>
  <pageSetup scale="1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E74F-3F1F-4B09-A398-08FF7C942094}">
  <dimension ref="A1:U65"/>
  <sheetViews>
    <sheetView topLeftCell="D1" zoomScaleNormal="100" workbookViewId="0">
      <selection activeCell="P5" sqref="P5:S5"/>
    </sheetView>
  </sheetViews>
  <sheetFormatPr defaultColWidth="8.8984375" defaultRowHeight="15.6"/>
  <cols>
    <col min="1" max="1" width="12.19921875" bestFit="1" customWidth="1"/>
    <col min="2" max="2" width="22.5" bestFit="1" customWidth="1"/>
    <col min="5" max="5" width="8.796875" customWidth="1"/>
    <col min="6" max="6" width="85.8984375" customWidth="1"/>
    <col min="7" max="7" width="34.09765625" bestFit="1" customWidth="1"/>
    <col min="8" max="8" width="34.59765625" bestFit="1" customWidth="1"/>
    <col min="9" max="9" width="28.3984375" bestFit="1" customWidth="1"/>
    <col min="10" max="10" width="13.796875" customWidth="1"/>
    <col min="11" max="11" width="13.69921875" customWidth="1"/>
    <col min="16" max="16" width="16.3984375" customWidth="1"/>
    <col min="17" max="19" width="16.09765625" customWidth="1"/>
    <col min="20" max="20" width="73.796875" customWidth="1"/>
    <col min="21" max="21" width="21.3984375" customWidth="1"/>
  </cols>
  <sheetData>
    <row r="1" spans="1:21">
      <c r="A1" s="982" t="s">
        <v>96</v>
      </c>
      <c r="B1" s="983" t="str">
        <f>PA_NAME</f>
        <v>San Diego Gas &amp; Electric Co</v>
      </c>
    </row>
    <row r="2" spans="1:21">
      <c r="A2" s="982" t="s">
        <v>97</v>
      </c>
      <c r="B2" s="984" t="s">
        <v>276</v>
      </c>
    </row>
    <row r="3" spans="1:21">
      <c r="A3" s="121" t="s">
        <v>1678</v>
      </c>
      <c r="B3" s="985"/>
    </row>
    <row r="4" spans="1:21">
      <c r="C4" s="1200" t="s">
        <v>1852</v>
      </c>
      <c r="D4" s="1200"/>
      <c r="E4" s="1200"/>
      <c r="F4" s="1200"/>
      <c r="G4" s="1200"/>
      <c r="H4" s="1200"/>
      <c r="I4" s="1200"/>
      <c r="J4" s="1200"/>
      <c r="K4" s="1200"/>
      <c r="L4" s="1200"/>
      <c r="M4" s="1200"/>
      <c r="N4" s="1200"/>
      <c r="O4" s="1200"/>
      <c r="P4" s="1200"/>
      <c r="Q4" s="1200"/>
      <c r="R4" s="1200"/>
      <c r="S4" s="1200"/>
    </row>
    <row r="5" spans="1:21" s="986" customFormat="1" ht="28.8">
      <c r="A5" s="986" t="s">
        <v>723</v>
      </c>
      <c r="B5" s="986" t="s">
        <v>724</v>
      </c>
      <c r="C5" s="987" t="s">
        <v>444</v>
      </c>
      <c r="D5" s="987" t="s">
        <v>730</v>
      </c>
      <c r="E5" s="987" t="s">
        <v>1504</v>
      </c>
      <c r="F5" s="987" t="s">
        <v>1505</v>
      </c>
      <c r="G5" s="987" t="s">
        <v>1506</v>
      </c>
      <c r="H5" s="987" t="s">
        <v>456</v>
      </c>
      <c r="I5" s="987" t="s">
        <v>1612</v>
      </c>
      <c r="J5" s="987" t="s">
        <v>1634</v>
      </c>
      <c r="K5" s="987" t="s">
        <v>1635</v>
      </c>
      <c r="L5" s="988" t="s">
        <v>747</v>
      </c>
      <c r="M5" s="988" t="s">
        <v>748</v>
      </c>
      <c r="N5" s="988" t="s">
        <v>749</v>
      </c>
      <c r="O5" s="988" t="s">
        <v>750</v>
      </c>
      <c r="P5" s="987" t="s">
        <v>751</v>
      </c>
      <c r="Q5" s="987" t="s">
        <v>752</v>
      </c>
      <c r="R5" s="987" t="s">
        <v>1617</v>
      </c>
      <c r="S5" s="987" t="s">
        <v>1652</v>
      </c>
      <c r="T5" s="989" t="s">
        <v>1618</v>
      </c>
      <c r="U5" s="987" t="s">
        <v>1679</v>
      </c>
    </row>
    <row r="6" spans="1:21" s="462" customFormat="1">
      <c r="A6" s="688" t="s">
        <v>1680</v>
      </c>
      <c r="B6" s="688" t="str">
        <f t="shared" ref="B6:B37" si="0">$B$1</f>
        <v>San Diego Gas &amp; Electric Co</v>
      </c>
      <c r="C6" s="688" t="s">
        <v>26</v>
      </c>
      <c r="D6" s="462" t="s">
        <v>732</v>
      </c>
      <c r="E6" s="462" t="s">
        <v>1269</v>
      </c>
      <c r="F6" s="462" t="s">
        <v>1663</v>
      </c>
      <c r="G6" s="462" t="s">
        <v>1508</v>
      </c>
      <c r="H6" s="462" t="s">
        <v>850</v>
      </c>
      <c r="I6" s="462" t="s">
        <v>1611</v>
      </c>
      <c r="J6" s="993"/>
      <c r="K6" s="993"/>
      <c r="L6" s="993"/>
      <c r="M6" s="993"/>
      <c r="N6" s="993"/>
      <c r="O6" s="993"/>
      <c r="P6" s="993"/>
      <c r="Q6" s="993"/>
      <c r="R6" s="993"/>
      <c r="S6" s="993"/>
    </row>
    <row r="7" spans="1:21">
      <c r="A7" t="s">
        <v>1681</v>
      </c>
      <c r="B7" t="str">
        <f t="shared" si="0"/>
        <v>San Diego Gas &amp; Electric Co</v>
      </c>
      <c r="C7" t="s">
        <v>26</v>
      </c>
      <c r="D7" s="688" t="s">
        <v>925</v>
      </c>
      <c r="E7" t="s">
        <v>1593</v>
      </c>
      <c r="F7" t="s">
        <v>1583</v>
      </c>
      <c r="G7" t="s">
        <v>1508</v>
      </c>
      <c r="H7" t="s">
        <v>850</v>
      </c>
      <c r="I7" t="s">
        <v>1609</v>
      </c>
      <c r="J7" s="994"/>
      <c r="K7" s="994"/>
      <c r="L7" s="994"/>
      <c r="M7" s="994"/>
      <c r="N7" s="994"/>
      <c r="O7" s="994"/>
      <c r="P7" s="994"/>
      <c r="Q7" s="994"/>
      <c r="R7" s="994"/>
      <c r="S7" s="994"/>
    </row>
    <row r="8" spans="1:21">
      <c r="A8" t="s">
        <v>1682</v>
      </c>
      <c r="B8" t="str">
        <f t="shared" si="0"/>
        <v>San Diego Gas &amp; Electric Co</v>
      </c>
      <c r="C8" t="s">
        <v>26</v>
      </c>
      <c r="D8" s="688" t="s">
        <v>925</v>
      </c>
      <c r="E8" t="s">
        <v>1594</v>
      </c>
      <c r="F8" t="s">
        <v>1584</v>
      </c>
      <c r="G8" t="s">
        <v>1508</v>
      </c>
      <c r="H8" t="s">
        <v>850</v>
      </c>
      <c r="I8" t="s">
        <v>1610</v>
      </c>
      <c r="J8" s="994"/>
      <c r="K8" s="994"/>
      <c r="L8" s="994"/>
      <c r="M8" s="994"/>
      <c r="N8" s="994"/>
      <c r="O8" s="994"/>
      <c r="P8" s="994"/>
      <c r="Q8" s="994"/>
      <c r="R8" s="994"/>
      <c r="S8" s="994"/>
    </row>
    <row r="9" spans="1:21">
      <c r="A9" t="s">
        <v>1683</v>
      </c>
      <c r="B9" t="str">
        <f t="shared" si="0"/>
        <v>San Diego Gas &amp; Electric Co</v>
      </c>
      <c r="C9" t="s">
        <v>26</v>
      </c>
      <c r="D9" s="688" t="s">
        <v>925</v>
      </c>
      <c r="E9" t="s">
        <v>1595</v>
      </c>
      <c r="F9" t="s">
        <v>1585</v>
      </c>
      <c r="G9" t="s">
        <v>1508</v>
      </c>
      <c r="H9" t="s">
        <v>935</v>
      </c>
      <c r="I9" t="s">
        <v>1609</v>
      </c>
      <c r="J9" s="994"/>
      <c r="K9" s="994"/>
      <c r="L9" s="994"/>
      <c r="M9" s="994"/>
      <c r="N9" s="994"/>
      <c r="O9" s="994"/>
      <c r="P9" s="994"/>
      <c r="Q9" s="994"/>
      <c r="R9" s="994"/>
      <c r="S9" s="994"/>
      <c r="T9" t="s">
        <v>1737</v>
      </c>
    </row>
    <row r="10" spans="1:21">
      <c r="A10" t="s">
        <v>1684</v>
      </c>
      <c r="B10" t="str">
        <f t="shared" si="0"/>
        <v>San Diego Gas &amp; Electric Co</v>
      </c>
      <c r="C10" t="s">
        <v>26</v>
      </c>
      <c r="D10" s="688" t="s">
        <v>925</v>
      </c>
      <c r="E10" t="s">
        <v>1596</v>
      </c>
      <c r="F10" t="s">
        <v>1586</v>
      </c>
      <c r="G10" t="s">
        <v>1508</v>
      </c>
      <c r="H10" t="s">
        <v>935</v>
      </c>
      <c r="I10" t="s">
        <v>1610</v>
      </c>
      <c r="J10" s="994"/>
      <c r="K10" s="994"/>
      <c r="L10" s="994"/>
      <c r="M10" s="994"/>
      <c r="N10" s="994"/>
      <c r="O10" s="994"/>
      <c r="P10" s="994"/>
      <c r="Q10" s="994"/>
      <c r="R10" s="994"/>
      <c r="S10" s="994"/>
      <c r="T10" t="s">
        <v>1737</v>
      </c>
    </row>
    <row r="11" spans="1:21" s="462" customFormat="1">
      <c r="A11" t="s">
        <v>1685</v>
      </c>
      <c r="B11" t="str">
        <f t="shared" si="0"/>
        <v>San Diego Gas &amp; Electric Co</v>
      </c>
      <c r="C11" t="s">
        <v>26</v>
      </c>
      <c r="D11" s="462" t="s">
        <v>732</v>
      </c>
      <c r="E11" s="462" t="s">
        <v>1272</v>
      </c>
      <c r="F11" s="462" t="s">
        <v>1664</v>
      </c>
      <c r="G11" s="462" t="s">
        <v>1509</v>
      </c>
      <c r="H11" s="462" t="s">
        <v>935</v>
      </c>
      <c r="I11" s="462" t="s">
        <v>1611</v>
      </c>
      <c r="J11" s="993"/>
      <c r="K11" s="993"/>
      <c r="L11" s="993"/>
      <c r="M11" s="993"/>
      <c r="N11" s="993"/>
      <c r="O11" s="993"/>
      <c r="P11" s="993"/>
      <c r="Q11" s="993"/>
      <c r="R11" s="993"/>
      <c r="S11" s="993"/>
      <c r="T11" t="s">
        <v>1737</v>
      </c>
    </row>
    <row r="12" spans="1:21">
      <c r="A12" t="s">
        <v>1686</v>
      </c>
      <c r="B12" t="str">
        <f t="shared" si="0"/>
        <v>San Diego Gas &amp; Electric Co</v>
      </c>
      <c r="C12" t="s">
        <v>26</v>
      </c>
      <c r="D12" s="688" t="s">
        <v>925</v>
      </c>
      <c r="E12" t="s">
        <v>1597</v>
      </c>
      <c r="F12" t="s">
        <v>1587</v>
      </c>
      <c r="G12" t="s">
        <v>1509</v>
      </c>
      <c r="H12" t="s">
        <v>935</v>
      </c>
      <c r="I12" t="s">
        <v>1609</v>
      </c>
      <c r="J12" s="994"/>
      <c r="K12" s="994"/>
      <c r="L12" s="994"/>
      <c r="M12" s="994"/>
      <c r="N12" s="994"/>
      <c r="O12" s="994"/>
      <c r="P12" s="994"/>
      <c r="Q12" s="994"/>
      <c r="R12" s="994"/>
      <c r="S12" s="994"/>
      <c r="T12" t="s">
        <v>1737</v>
      </c>
    </row>
    <row r="13" spans="1:21">
      <c r="A13" t="s">
        <v>1687</v>
      </c>
      <c r="B13" t="str">
        <f t="shared" si="0"/>
        <v>San Diego Gas &amp; Electric Co</v>
      </c>
      <c r="C13" t="s">
        <v>26</v>
      </c>
      <c r="D13" s="688" t="s">
        <v>925</v>
      </c>
      <c r="E13" t="s">
        <v>1598</v>
      </c>
      <c r="F13" t="s">
        <v>1588</v>
      </c>
      <c r="G13" t="s">
        <v>1509</v>
      </c>
      <c r="H13" t="s">
        <v>935</v>
      </c>
      <c r="I13" t="s">
        <v>1610</v>
      </c>
      <c r="J13" s="994"/>
      <c r="K13" s="994"/>
      <c r="L13" s="994"/>
      <c r="M13" s="994"/>
      <c r="N13" s="994"/>
      <c r="O13" s="994"/>
      <c r="P13" s="994"/>
      <c r="Q13" s="994"/>
      <c r="R13" s="994"/>
      <c r="S13" s="994"/>
      <c r="T13" t="s">
        <v>1737</v>
      </c>
    </row>
    <row r="14" spans="1:21" s="462" customFormat="1">
      <c r="A14" t="s">
        <v>1688</v>
      </c>
      <c r="B14" t="str">
        <f t="shared" si="0"/>
        <v>San Diego Gas &amp; Electric Co</v>
      </c>
      <c r="C14" t="s">
        <v>26</v>
      </c>
      <c r="D14" s="462" t="s">
        <v>732</v>
      </c>
      <c r="E14" s="462" t="s">
        <v>1273</v>
      </c>
      <c r="F14" s="462" t="s">
        <v>1665</v>
      </c>
      <c r="G14" s="462" t="s">
        <v>1510</v>
      </c>
      <c r="H14" s="462" t="s">
        <v>1613</v>
      </c>
      <c r="I14" s="462" t="s">
        <v>1611</v>
      </c>
      <c r="J14" s="993"/>
      <c r="K14" s="993"/>
      <c r="L14" s="993"/>
      <c r="M14" s="993"/>
      <c r="N14" s="993"/>
      <c r="O14" s="993"/>
      <c r="P14" s="993"/>
      <c r="Q14" s="993"/>
      <c r="R14" s="993"/>
      <c r="S14" s="993"/>
    </row>
    <row r="15" spans="1:21" s="688" customFormat="1">
      <c r="A15" s="688" t="s">
        <v>1689</v>
      </c>
      <c r="B15" s="688" t="str">
        <f t="shared" si="0"/>
        <v>San Diego Gas &amp; Electric Co</v>
      </c>
      <c r="C15" s="688" t="s">
        <v>26</v>
      </c>
      <c r="D15" s="688" t="s">
        <v>925</v>
      </c>
      <c r="E15" s="688" t="s">
        <v>1599</v>
      </c>
      <c r="F15" t="s">
        <v>1589</v>
      </c>
      <c r="G15" s="688" t="s">
        <v>1510</v>
      </c>
      <c r="H15" s="688" t="s">
        <v>1271</v>
      </c>
      <c r="I15" t="s">
        <v>1609</v>
      </c>
      <c r="J15" s="994"/>
      <c r="K15" s="994"/>
      <c r="L15" s="995"/>
      <c r="M15" s="995"/>
      <c r="N15" s="995"/>
      <c r="O15" s="995"/>
      <c r="P15" s="995"/>
      <c r="Q15" s="995"/>
      <c r="R15" s="995"/>
      <c r="S15" s="995"/>
      <c r="T15"/>
      <c r="U15"/>
    </row>
    <row r="16" spans="1:21" s="688" customFormat="1">
      <c r="A16" s="688" t="s">
        <v>1690</v>
      </c>
      <c r="B16" s="688" t="str">
        <f t="shared" si="0"/>
        <v>San Diego Gas &amp; Electric Co</v>
      </c>
      <c r="C16" s="688" t="s">
        <v>26</v>
      </c>
      <c r="D16" s="688" t="s">
        <v>925</v>
      </c>
      <c r="E16" s="688" t="s">
        <v>1600</v>
      </c>
      <c r="F16" t="s">
        <v>1590</v>
      </c>
      <c r="G16" s="688" t="s">
        <v>1510</v>
      </c>
      <c r="H16" s="688" t="s">
        <v>1271</v>
      </c>
      <c r="I16" t="s">
        <v>1610</v>
      </c>
      <c r="J16" s="994"/>
      <c r="K16" s="994"/>
      <c r="L16" s="995"/>
      <c r="M16" s="995"/>
      <c r="N16" s="995"/>
      <c r="O16" s="995"/>
      <c r="P16" s="995"/>
      <c r="Q16" s="995"/>
      <c r="R16" s="995"/>
      <c r="S16" s="995"/>
      <c r="T16"/>
      <c r="U16"/>
    </row>
    <row r="17" spans="1:21" s="688" customFormat="1">
      <c r="A17" s="688" t="s">
        <v>1691</v>
      </c>
      <c r="B17" s="688" t="str">
        <f t="shared" si="0"/>
        <v>San Diego Gas &amp; Electric Co</v>
      </c>
      <c r="C17" s="688" t="s">
        <v>26</v>
      </c>
      <c r="D17" s="688" t="s">
        <v>925</v>
      </c>
      <c r="E17" s="688" t="s">
        <v>1601</v>
      </c>
      <c r="F17" t="s">
        <v>1591</v>
      </c>
      <c r="G17" s="688" t="s">
        <v>1510</v>
      </c>
      <c r="H17" s="688" t="s">
        <v>1237</v>
      </c>
      <c r="I17" t="s">
        <v>1609</v>
      </c>
      <c r="J17" s="994"/>
      <c r="K17" s="994"/>
      <c r="L17" s="995"/>
      <c r="M17" s="995"/>
      <c r="N17" s="995"/>
      <c r="O17" s="995"/>
      <c r="P17" s="995"/>
      <c r="Q17" s="995"/>
      <c r="R17" s="995"/>
      <c r="S17" s="995"/>
      <c r="T17"/>
      <c r="U17"/>
    </row>
    <row r="18" spans="1:21" s="688" customFormat="1">
      <c r="A18" s="688" t="s">
        <v>1692</v>
      </c>
      <c r="B18" s="688" t="str">
        <f t="shared" si="0"/>
        <v>San Diego Gas &amp; Electric Co</v>
      </c>
      <c r="C18" s="688" t="s">
        <v>26</v>
      </c>
      <c r="D18" s="688" t="s">
        <v>925</v>
      </c>
      <c r="E18" s="688" t="s">
        <v>1602</v>
      </c>
      <c r="F18" t="s">
        <v>1592</v>
      </c>
      <c r="G18" s="688" t="s">
        <v>1510</v>
      </c>
      <c r="H18" s="688" t="s">
        <v>1237</v>
      </c>
      <c r="I18" t="s">
        <v>1610</v>
      </c>
      <c r="J18" s="994"/>
      <c r="K18" s="994"/>
      <c r="L18" s="995"/>
      <c r="M18" s="995"/>
      <c r="N18" s="995"/>
      <c r="O18" s="995"/>
      <c r="P18" s="995"/>
      <c r="Q18" s="995"/>
      <c r="R18" s="995"/>
      <c r="S18" s="995"/>
      <c r="T18"/>
      <c r="U18"/>
    </row>
    <row r="19" spans="1:21" s="462" customFormat="1">
      <c r="A19" t="s">
        <v>1693</v>
      </c>
      <c r="B19" t="str">
        <f t="shared" si="0"/>
        <v>San Diego Gas &amp; Electric Co</v>
      </c>
      <c r="C19" t="s">
        <v>26</v>
      </c>
      <c r="D19" s="462" t="s">
        <v>732</v>
      </c>
      <c r="E19" s="462" t="s">
        <v>1275</v>
      </c>
      <c r="F19" s="462" t="s">
        <v>1666</v>
      </c>
      <c r="G19" s="462" t="s">
        <v>1396</v>
      </c>
      <c r="H19" s="462" t="s">
        <v>1170</v>
      </c>
      <c r="I19" s="462" t="s">
        <v>1611</v>
      </c>
      <c r="J19" s="993"/>
      <c r="K19" s="993"/>
      <c r="L19" s="993"/>
      <c r="M19" s="993"/>
      <c r="N19" s="993"/>
      <c r="O19" s="993"/>
      <c r="P19" s="993"/>
      <c r="Q19" s="993"/>
      <c r="R19" s="993"/>
      <c r="S19" s="993"/>
    </row>
    <row r="20" spans="1:21">
      <c r="A20" t="s">
        <v>1694</v>
      </c>
      <c r="B20" t="str">
        <f t="shared" si="0"/>
        <v>San Diego Gas &amp; Electric Co</v>
      </c>
      <c r="C20" t="s">
        <v>26</v>
      </c>
      <c r="D20" s="688" t="s">
        <v>925</v>
      </c>
      <c r="E20" s="688" t="s">
        <v>1603</v>
      </c>
      <c r="F20" t="s">
        <v>1587</v>
      </c>
      <c r="G20" s="688" t="s">
        <v>1396</v>
      </c>
      <c r="H20" s="688" t="s">
        <v>1170</v>
      </c>
      <c r="I20" t="s">
        <v>1609</v>
      </c>
      <c r="J20" s="994"/>
      <c r="K20" s="994"/>
      <c r="L20" s="994"/>
      <c r="M20" s="994"/>
      <c r="N20" s="994"/>
      <c r="O20" s="994"/>
      <c r="P20" s="994"/>
      <c r="Q20" s="994"/>
      <c r="R20" s="994"/>
      <c r="S20" s="994"/>
    </row>
    <row r="21" spans="1:21">
      <c r="A21" t="s">
        <v>1695</v>
      </c>
      <c r="B21" t="str">
        <f t="shared" si="0"/>
        <v>San Diego Gas &amp; Electric Co</v>
      </c>
      <c r="C21" t="s">
        <v>26</v>
      </c>
      <c r="D21" s="688" t="s">
        <v>925</v>
      </c>
      <c r="E21" s="688" t="s">
        <v>1604</v>
      </c>
      <c r="F21" t="s">
        <v>1588</v>
      </c>
      <c r="G21" s="688" t="s">
        <v>1396</v>
      </c>
      <c r="H21" s="688" t="s">
        <v>1170</v>
      </c>
      <c r="I21" t="s">
        <v>1610</v>
      </c>
      <c r="J21" s="994"/>
      <c r="K21" s="994"/>
      <c r="L21" s="994"/>
      <c r="M21" s="994"/>
      <c r="N21" s="994"/>
      <c r="O21" s="994"/>
      <c r="P21" s="994"/>
      <c r="Q21" s="994"/>
      <c r="R21" s="994"/>
      <c r="S21" s="994"/>
    </row>
    <row r="22" spans="1:21" s="462" customFormat="1">
      <c r="A22" t="s">
        <v>1696</v>
      </c>
      <c r="B22" t="str">
        <f t="shared" si="0"/>
        <v>San Diego Gas &amp; Electric Co</v>
      </c>
      <c r="C22" t="s">
        <v>26</v>
      </c>
      <c r="D22" s="462" t="s">
        <v>732</v>
      </c>
      <c r="E22" s="462" t="s">
        <v>1511</v>
      </c>
      <c r="F22" s="462" t="s">
        <v>1667</v>
      </c>
      <c r="G22" s="462" t="s">
        <v>1512</v>
      </c>
      <c r="H22" s="462" t="s">
        <v>1059</v>
      </c>
      <c r="I22" s="462" t="s">
        <v>1611</v>
      </c>
      <c r="J22" s="993"/>
      <c r="K22" s="993"/>
      <c r="L22" s="993"/>
      <c r="M22" s="993"/>
      <c r="N22" s="993"/>
      <c r="O22" s="993"/>
      <c r="P22" s="993"/>
      <c r="Q22" s="993"/>
      <c r="R22" s="993"/>
      <c r="S22" s="993"/>
      <c r="T22" s="688" t="s">
        <v>1734</v>
      </c>
    </row>
    <row r="23" spans="1:21">
      <c r="A23" t="s">
        <v>1697</v>
      </c>
      <c r="B23" t="str">
        <f t="shared" si="0"/>
        <v>San Diego Gas &amp; Electric Co</v>
      </c>
      <c r="C23" t="s">
        <v>26</v>
      </c>
      <c r="D23" s="688" t="s">
        <v>925</v>
      </c>
      <c r="E23" s="688" t="s">
        <v>1605</v>
      </c>
      <c r="F23" t="s">
        <v>1587</v>
      </c>
      <c r="G23" t="s">
        <v>1512</v>
      </c>
      <c r="H23" t="s">
        <v>1059</v>
      </c>
      <c r="I23" t="s">
        <v>1609</v>
      </c>
      <c r="J23" s="994"/>
      <c r="K23" s="994"/>
      <c r="L23" s="994"/>
      <c r="M23" s="994"/>
      <c r="N23" s="994"/>
      <c r="O23" s="994"/>
      <c r="P23" s="994"/>
      <c r="Q23" s="994"/>
      <c r="R23" s="994"/>
      <c r="S23" s="994"/>
    </row>
    <row r="24" spans="1:21">
      <c r="A24" t="s">
        <v>1698</v>
      </c>
      <c r="B24" t="str">
        <f t="shared" si="0"/>
        <v>San Diego Gas &amp; Electric Co</v>
      </c>
      <c r="C24" t="s">
        <v>26</v>
      </c>
      <c r="D24" s="688" t="s">
        <v>925</v>
      </c>
      <c r="E24" s="688" t="s">
        <v>1606</v>
      </c>
      <c r="F24" t="s">
        <v>1588</v>
      </c>
      <c r="G24" t="s">
        <v>1512</v>
      </c>
      <c r="H24" t="s">
        <v>1059</v>
      </c>
      <c r="I24" t="s">
        <v>1610</v>
      </c>
      <c r="J24" s="994"/>
      <c r="K24" s="994"/>
      <c r="L24" s="994"/>
      <c r="M24" s="994"/>
      <c r="N24" s="994"/>
      <c r="O24" s="994"/>
      <c r="P24" s="994"/>
      <c r="Q24" s="994"/>
      <c r="R24" s="994"/>
      <c r="S24" s="994"/>
    </row>
    <row r="25" spans="1:21" s="462" customFormat="1">
      <c r="A25" t="s">
        <v>1699</v>
      </c>
      <c r="B25" t="str">
        <f t="shared" si="0"/>
        <v>San Diego Gas &amp; Electric Co</v>
      </c>
      <c r="C25" t="s">
        <v>26</v>
      </c>
      <c r="D25" s="462" t="s">
        <v>732</v>
      </c>
      <c r="E25" s="462" t="s">
        <v>1513</v>
      </c>
      <c r="F25" s="462" t="s">
        <v>1668</v>
      </c>
      <c r="G25" s="462" t="s">
        <v>1512</v>
      </c>
      <c r="H25" s="462" t="s">
        <v>1059</v>
      </c>
      <c r="I25" s="462" t="s">
        <v>1611</v>
      </c>
      <c r="J25" s="993"/>
      <c r="K25" s="993"/>
      <c r="L25" s="993"/>
      <c r="M25" s="993"/>
      <c r="N25" s="993"/>
      <c r="O25" s="993"/>
      <c r="P25" s="993"/>
      <c r="Q25" s="993"/>
      <c r="R25" s="993"/>
      <c r="S25" s="993"/>
    </row>
    <row r="26" spans="1:21">
      <c r="A26" t="s">
        <v>1700</v>
      </c>
      <c r="B26" t="str">
        <f t="shared" si="0"/>
        <v>San Diego Gas &amp; Electric Co</v>
      </c>
      <c r="C26" t="s">
        <v>26</v>
      </c>
      <c r="D26" s="688" t="s">
        <v>925</v>
      </c>
      <c r="E26" s="688" t="s">
        <v>1607</v>
      </c>
      <c r="F26" t="s">
        <v>1587</v>
      </c>
      <c r="G26" t="s">
        <v>1512</v>
      </c>
      <c r="H26" t="s">
        <v>1059</v>
      </c>
      <c r="I26" t="s">
        <v>1609</v>
      </c>
      <c r="J26" s="994"/>
      <c r="K26" s="994"/>
      <c r="L26" s="994"/>
      <c r="M26" s="994"/>
      <c r="N26" s="994"/>
      <c r="O26" s="994"/>
      <c r="P26" s="994"/>
      <c r="Q26" s="994"/>
      <c r="R26" s="994"/>
      <c r="S26" s="994"/>
    </row>
    <row r="27" spans="1:21">
      <c r="A27" t="s">
        <v>1701</v>
      </c>
      <c r="B27" t="str">
        <f t="shared" si="0"/>
        <v>San Diego Gas &amp; Electric Co</v>
      </c>
      <c r="C27" t="s">
        <v>26</v>
      </c>
      <c r="D27" s="688" t="s">
        <v>925</v>
      </c>
      <c r="E27" s="688" t="s">
        <v>1608</v>
      </c>
      <c r="F27" t="s">
        <v>1588</v>
      </c>
      <c r="G27" t="s">
        <v>1512</v>
      </c>
      <c r="H27" t="s">
        <v>1059</v>
      </c>
      <c r="I27" t="s">
        <v>1610</v>
      </c>
      <c r="J27" s="994"/>
      <c r="K27" s="994"/>
      <c r="L27" s="994"/>
      <c r="M27" s="994"/>
      <c r="N27" s="994"/>
      <c r="O27" s="994"/>
      <c r="P27" s="994"/>
      <c r="Q27" s="994"/>
      <c r="R27" s="994"/>
      <c r="S27" s="994"/>
    </row>
    <row r="28" spans="1:21" s="462" customFormat="1">
      <c r="A28" t="s">
        <v>1702</v>
      </c>
      <c r="B28" t="str">
        <f t="shared" si="0"/>
        <v>San Diego Gas &amp; Electric Co</v>
      </c>
      <c r="C28" t="s">
        <v>26</v>
      </c>
      <c r="D28" s="462" t="s">
        <v>732</v>
      </c>
      <c r="E28" s="462" t="s">
        <v>1514</v>
      </c>
      <c r="F28" s="462" t="s">
        <v>1669</v>
      </c>
      <c r="G28" s="462" t="s">
        <v>1736</v>
      </c>
      <c r="H28" s="462" t="s">
        <v>762</v>
      </c>
      <c r="I28" s="462" t="s">
        <v>1611</v>
      </c>
      <c r="J28" s="993"/>
      <c r="K28" s="993"/>
      <c r="L28" s="993"/>
      <c r="M28" s="993"/>
      <c r="N28" s="993"/>
      <c r="O28" s="993"/>
      <c r="P28" s="993"/>
      <c r="Q28" s="993"/>
      <c r="R28" s="993"/>
      <c r="S28" s="993"/>
      <c r="T28" s="688" t="s">
        <v>1735</v>
      </c>
    </row>
    <row r="29" spans="1:21">
      <c r="A29" t="s">
        <v>1703</v>
      </c>
      <c r="B29" t="str">
        <f t="shared" si="0"/>
        <v>San Diego Gas &amp; Electric Co</v>
      </c>
      <c r="C29" t="s">
        <v>26</v>
      </c>
      <c r="D29" s="688" t="s">
        <v>925</v>
      </c>
      <c r="E29" t="s">
        <v>1571</v>
      </c>
      <c r="F29" t="s">
        <v>1671</v>
      </c>
      <c r="G29" t="s">
        <v>1736</v>
      </c>
      <c r="H29" t="s">
        <v>762</v>
      </c>
      <c r="I29" s="502" t="s">
        <v>1611</v>
      </c>
      <c r="J29" s="996"/>
      <c r="K29" s="996"/>
      <c r="L29" s="994"/>
      <c r="M29" s="994"/>
      <c r="N29" s="994"/>
      <c r="O29" s="994"/>
      <c r="P29" s="994"/>
      <c r="Q29" s="994"/>
      <c r="R29" s="994"/>
      <c r="S29" s="994"/>
      <c r="U29" s="502"/>
    </row>
    <row r="30" spans="1:21">
      <c r="A30" t="s">
        <v>1704</v>
      </c>
      <c r="B30" t="str">
        <f t="shared" si="0"/>
        <v>San Diego Gas &amp; Electric Co</v>
      </c>
      <c r="C30" t="s">
        <v>26</v>
      </c>
      <c r="D30" s="688" t="s">
        <v>925</v>
      </c>
      <c r="E30" t="s">
        <v>1572</v>
      </c>
      <c r="F30" t="s">
        <v>1672</v>
      </c>
      <c r="G30" t="s">
        <v>1573</v>
      </c>
      <c r="H30" t="s">
        <v>762</v>
      </c>
      <c r="I30" s="502" t="s">
        <v>1611</v>
      </c>
      <c r="J30" s="996"/>
      <c r="K30" s="996"/>
      <c r="L30" s="994"/>
      <c r="M30" s="994"/>
      <c r="N30" s="994"/>
      <c r="O30" s="994"/>
      <c r="P30" s="994"/>
      <c r="Q30" s="994"/>
      <c r="R30" s="994"/>
      <c r="S30" s="994"/>
      <c r="U30" s="502"/>
    </row>
    <row r="31" spans="1:21" s="462" customFormat="1">
      <c r="A31" t="s">
        <v>1705</v>
      </c>
      <c r="B31" t="str">
        <f t="shared" si="0"/>
        <v>San Diego Gas &amp; Electric Co</v>
      </c>
      <c r="C31" t="s">
        <v>26</v>
      </c>
      <c r="D31" s="462" t="s">
        <v>732</v>
      </c>
      <c r="E31" s="462" t="s">
        <v>1030</v>
      </c>
      <c r="F31" s="462" t="s">
        <v>1670</v>
      </c>
      <c r="G31" s="462" t="s">
        <v>1515</v>
      </c>
      <c r="H31" s="462" t="s">
        <v>762</v>
      </c>
      <c r="I31" s="462" t="s">
        <v>1611</v>
      </c>
      <c r="J31" s="993"/>
      <c r="K31" s="993"/>
      <c r="L31" s="993"/>
      <c r="M31" s="993"/>
      <c r="N31" s="993"/>
      <c r="O31" s="993"/>
      <c r="P31" s="993"/>
      <c r="Q31" s="993"/>
      <c r="R31" s="993"/>
      <c r="S31" s="993"/>
      <c r="T31" t="s">
        <v>1653</v>
      </c>
    </row>
    <row r="32" spans="1:21" s="462" customFormat="1">
      <c r="A32" s="462" t="s">
        <v>1706</v>
      </c>
      <c r="B32" s="462" t="str">
        <f t="shared" si="0"/>
        <v>San Diego Gas &amp; Electric Co</v>
      </c>
      <c r="C32" s="462" t="s">
        <v>26</v>
      </c>
      <c r="D32" s="462" t="s">
        <v>925</v>
      </c>
      <c r="E32" s="462" t="s">
        <v>1114</v>
      </c>
      <c r="F32" s="462" t="s">
        <v>1636</v>
      </c>
      <c r="G32" s="462" t="s">
        <v>1516</v>
      </c>
      <c r="H32" s="462" t="s">
        <v>762</v>
      </c>
      <c r="I32" s="462" t="s">
        <v>1611</v>
      </c>
      <c r="J32" s="993"/>
      <c r="K32" s="993"/>
      <c r="L32" s="993"/>
      <c r="M32" s="993"/>
      <c r="N32" s="993"/>
      <c r="O32" s="993"/>
      <c r="P32" s="993"/>
      <c r="Q32" s="993"/>
      <c r="R32" s="993"/>
      <c r="S32" s="993"/>
      <c r="T32" s="992"/>
    </row>
    <row r="33" spans="1:21" s="502" customFormat="1">
      <c r="A33" t="s">
        <v>1707</v>
      </c>
      <c r="B33" t="str">
        <f t="shared" si="0"/>
        <v>San Diego Gas &amp; Electric Co</v>
      </c>
      <c r="C33" t="s">
        <v>26</v>
      </c>
      <c r="D33" s="688" t="s">
        <v>925</v>
      </c>
      <c r="E33" s="688" t="s">
        <v>1580</v>
      </c>
      <c r="F33" s="688" t="s">
        <v>1640</v>
      </c>
      <c r="G33" s="688" t="s">
        <v>1516</v>
      </c>
      <c r="H33" s="688" t="s">
        <v>762</v>
      </c>
      <c r="I33" s="688" t="s">
        <v>1614</v>
      </c>
      <c r="J33" s="997"/>
      <c r="K33" s="997"/>
      <c r="L33" s="997"/>
      <c r="M33" s="997"/>
      <c r="N33" s="997"/>
      <c r="O33" s="997"/>
      <c r="P33" s="997"/>
      <c r="Q33" s="997"/>
      <c r="R33" s="997"/>
      <c r="S33" s="997"/>
      <c r="T33" s="981"/>
      <c r="U33" s="474"/>
    </row>
    <row r="34" spans="1:21" s="502" customFormat="1">
      <c r="A34" t="s">
        <v>1708</v>
      </c>
      <c r="B34" t="str">
        <f t="shared" si="0"/>
        <v>San Diego Gas &amp; Electric Co</v>
      </c>
      <c r="C34" t="s">
        <v>26</v>
      </c>
      <c r="D34" s="688" t="s">
        <v>925</v>
      </c>
      <c r="E34" s="688" t="s">
        <v>1581</v>
      </c>
      <c r="F34" s="688" t="s">
        <v>1644</v>
      </c>
      <c r="G34" s="688" t="s">
        <v>1516</v>
      </c>
      <c r="H34" s="688" t="s">
        <v>762</v>
      </c>
      <c r="I34" s="688" t="s">
        <v>1615</v>
      </c>
      <c r="J34" s="997"/>
      <c r="K34" s="997"/>
      <c r="L34" s="997"/>
      <c r="M34" s="997"/>
      <c r="N34" s="997"/>
      <c r="O34" s="997"/>
      <c r="P34" s="997"/>
      <c r="Q34" s="997"/>
      <c r="R34" s="997"/>
      <c r="S34" s="997"/>
      <c r="T34" s="981"/>
      <c r="U34" s="688"/>
    </row>
    <row r="35" spans="1:21" s="502" customFormat="1">
      <c r="A35" t="s">
        <v>1709</v>
      </c>
      <c r="B35" t="str">
        <f t="shared" si="0"/>
        <v>San Diego Gas &amp; Electric Co</v>
      </c>
      <c r="C35" t="s">
        <v>26</v>
      </c>
      <c r="D35" s="688" t="s">
        <v>925</v>
      </c>
      <c r="E35" s="688" t="s">
        <v>1582</v>
      </c>
      <c r="F35" s="688" t="s">
        <v>1648</v>
      </c>
      <c r="G35" s="688" t="s">
        <v>1516</v>
      </c>
      <c r="H35" s="688" t="s">
        <v>762</v>
      </c>
      <c r="I35" s="688" t="s">
        <v>1616</v>
      </c>
      <c r="J35" s="998"/>
      <c r="K35" s="998"/>
      <c r="L35" s="997"/>
      <c r="M35" s="997"/>
      <c r="N35" s="997"/>
      <c r="O35" s="997"/>
      <c r="P35" s="997"/>
      <c r="Q35" s="997"/>
      <c r="R35" s="997"/>
      <c r="S35" s="997"/>
      <c r="T35" s="981"/>
      <c r="U35" s="462"/>
    </row>
    <row r="36" spans="1:21" s="462" customFormat="1">
      <c r="A36" s="462" t="s">
        <v>1710</v>
      </c>
      <c r="B36" s="462" t="str">
        <f t="shared" si="0"/>
        <v>San Diego Gas &amp; Electric Co</v>
      </c>
      <c r="C36" s="462" t="s">
        <v>26</v>
      </c>
      <c r="D36" s="462" t="s">
        <v>925</v>
      </c>
      <c r="E36" s="462" t="s">
        <v>1219</v>
      </c>
      <c r="F36" s="462" t="s">
        <v>1637</v>
      </c>
      <c r="G36" s="462" t="s">
        <v>784</v>
      </c>
      <c r="H36" s="462" t="s">
        <v>762</v>
      </c>
      <c r="I36" s="462" t="s">
        <v>1611</v>
      </c>
      <c r="J36" s="993"/>
      <c r="K36" s="993"/>
      <c r="L36" s="993"/>
      <c r="M36" s="993"/>
      <c r="N36" s="993"/>
      <c r="O36" s="993"/>
      <c r="P36" s="993"/>
      <c r="Q36" s="993"/>
      <c r="R36" s="993"/>
      <c r="S36" s="993"/>
      <c r="T36" s="992"/>
      <c r="U36" s="462" t="s">
        <v>784</v>
      </c>
    </row>
    <row r="37" spans="1:21" s="474" customFormat="1">
      <c r="A37" t="s">
        <v>1711</v>
      </c>
      <c r="B37" t="str">
        <f t="shared" si="0"/>
        <v>San Diego Gas &amp; Electric Co</v>
      </c>
      <c r="C37" t="s">
        <v>26</v>
      </c>
      <c r="D37" s="688" t="s">
        <v>925</v>
      </c>
      <c r="E37" s="688" t="s">
        <v>1577</v>
      </c>
      <c r="F37" s="688" t="s">
        <v>1641</v>
      </c>
      <c r="G37" s="688" t="s">
        <v>784</v>
      </c>
      <c r="H37" s="688" t="s">
        <v>762</v>
      </c>
      <c r="I37" s="688" t="s">
        <v>1614</v>
      </c>
      <c r="J37" s="997"/>
      <c r="K37" s="997"/>
      <c r="L37" s="997"/>
      <c r="M37" s="997"/>
      <c r="N37" s="997"/>
      <c r="O37" s="997"/>
      <c r="P37" s="997"/>
      <c r="Q37" s="997"/>
      <c r="R37" s="997"/>
      <c r="S37" s="997"/>
      <c r="T37" s="981"/>
      <c r="U37" s="688" t="s">
        <v>805</v>
      </c>
    </row>
    <row r="38" spans="1:21" s="474" customFormat="1">
      <c r="A38" t="s">
        <v>1712</v>
      </c>
      <c r="B38" t="str">
        <f t="shared" ref="B38:B55" si="1">$B$1</f>
        <v>San Diego Gas &amp; Electric Co</v>
      </c>
      <c r="C38" t="s">
        <v>26</v>
      </c>
      <c r="D38" s="688" t="s">
        <v>925</v>
      </c>
      <c r="E38" s="688" t="s">
        <v>1578</v>
      </c>
      <c r="F38" s="688" t="s">
        <v>1645</v>
      </c>
      <c r="G38" s="688" t="s">
        <v>784</v>
      </c>
      <c r="H38" s="688" t="s">
        <v>762</v>
      </c>
      <c r="I38" s="688" t="s">
        <v>1615</v>
      </c>
      <c r="J38" s="997"/>
      <c r="K38" s="997"/>
      <c r="L38" s="997"/>
      <c r="M38" s="997"/>
      <c r="N38" s="997"/>
      <c r="O38" s="997"/>
      <c r="P38" s="997"/>
      <c r="Q38" s="997"/>
      <c r="R38" s="997"/>
      <c r="S38" s="997"/>
      <c r="T38" s="981"/>
      <c r="U38" s="688" t="s">
        <v>827</v>
      </c>
    </row>
    <row r="39" spans="1:21" s="474" customFormat="1">
      <c r="A39" t="s">
        <v>1713</v>
      </c>
      <c r="B39" t="str">
        <f t="shared" si="1"/>
        <v>San Diego Gas &amp; Electric Co</v>
      </c>
      <c r="C39" t="s">
        <v>26</v>
      </c>
      <c r="D39" s="688" t="s">
        <v>925</v>
      </c>
      <c r="E39" s="688" t="s">
        <v>1579</v>
      </c>
      <c r="F39" s="688" t="s">
        <v>1649</v>
      </c>
      <c r="G39" s="688" t="s">
        <v>784</v>
      </c>
      <c r="H39" s="688" t="s">
        <v>762</v>
      </c>
      <c r="I39" s="688" t="s">
        <v>1616</v>
      </c>
      <c r="J39" s="998"/>
      <c r="K39" s="998"/>
      <c r="L39" s="997"/>
      <c r="M39" s="997"/>
      <c r="N39" s="997"/>
      <c r="O39" s="997"/>
      <c r="P39" s="997"/>
      <c r="Q39" s="997"/>
      <c r="R39" s="997"/>
      <c r="S39" s="997"/>
      <c r="T39" s="981"/>
      <c r="U39" s="462"/>
    </row>
    <row r="40" spans="1:21" s="462" customFormat="1">
      <c r="A40" s="462" t="s">
        <v>1714</v>
      </c>
      <c r="B40" s="462" t="str">
        <f t="shared" si="1"/>
        <v>San Diego Gas &amp; Electric Co</v>
      </c>
      <c r="C40" s="462" t="s">
        <v>26</v>
      </c>
      <c r="D40" s="462" t="s">
        <v>925</v>
      </c>
      <c r="E40" s="462" t="s">
        <v>1230</v>
      </c>
      <c r="F40" s="462" t="s">
        <v>1638</v>
      </c>
      <c r="G40" s="462" t="s">
        <v>782</v>
      </c>
      <c r="H40" s="462" t="s">
        <v>762</v>
      </c>
      <c r="I40" s="462" t="s">
        <v>1611</v>
      </c>
      <c r="J40" s="993"/>
      <c r="K40" s="993"/>
      <c r="L40" s="993"/>
      <c r="M40" s="993"/>
      <c r="N40" s="993"/>
      <c r="O40" s="993"/>
      <c r="P40" s="993"/>
      <c r="Q40" s="993"/>
      <c r="R40" s="993"/>
      <c r="S40" s="993"/>
      <c r="T40" s="992"/>
      <c r="U40" s="462" t="s">
        <v>782</v>
      </c>
    </row>
    <row r="41" spans="1:21" s="474" customFormat="1">
      <c r="A41" t="s">
        <v>1715</v>
      </c>
      <c r="B41" t="str">
        <f t="shared" si="1"/>
        <v>San Diego Gas &amp; Electric Co</v>
      </c>
      <c r="C41" t="s">
        <v>26</v>
      </c>
      <c r="D41" s="688" t="s">
        <v>925</v>
      </c>
      <c r="E41" s="688" t="s">
        <v>1655</v>
      </c>
      <c r="F41" s="688" t="s">
        <v>1642</v>
      </c>
      <c r="G41" s="688" t="s">
        <v>782</v>
      </c>
      <c r="H41" s="688" t="s">
        <v>762</v>
      </c>
      <c r="I41" s="688" t="s">
        <v>1614</v>
      </c>
      <c r="J41" s="997"/>
      <c r="K41" s="997"/>
      <c r="L41" s="997"/>
      <c r="M41" s="997"/>
      <c r="N41" s="997"/>
      <c r="O41" s="997"/>
      <c r="P41" s="997"/>
      <c r="Q41" s="997"/>
      <c r="R41" s="997"/>
      <c r="S41" s="997"/>
      <c r="T41" s="981"/>
      <c r="U41" s="688" t="s">
        <v>801</v>
      </c>
    </row>
    <row r="42" spans="1:21" s="474" customFormat="1">
      <c r="A42" t="s">
        <v>1716</v>
      </c>
      <c r="B42" t="str">
        <f t="shared" si="1"/>
        <v>San Diego Gas &amp; Electric Co</v>
      </c>
      <c r="C42" t="s">
        <v>26</v>
      </c>
      <c r="D42" s="688" t="s">
        <v>925</v>
      </c>
      <c r="E42" s="688" t="s">
        <v>1657</v>
      </c>
      <c r="F42" s="688" t="s">
        <v>1646</v>
      </c>
      <c r="G42" s="688" t="s">
        <v>782</v>
      </c>
      <c r="H42" s="688" t="s">
        <v>762</v>
      </c>
      <c r="I42" s="688" t="s">
        <v>1615</v>
      </c>
      <c r="J42" s="997"/>
      <c r="K42" s="997"/>
      <c r="L42" s="997"/>
      <c r="M42" s="997"/>
      <c r="N42" s="997"/>
      <c r="O42" s="997"/>
      <c r="P42" s="997"/>
      <c r="Q42" s="997"/>
      <c r="R42" s="997"/>
      <c r="S42" s="997"/>
      <c r="T42" s="981"/>
      <c r="U42" s="688" t="s">
        <v>823</v>
      </c>
    </row>
    <row r="43" spans="1:21" s="474" customFormat="1">
      <c r="A43" t="s">
        <v>1717</v>
      </c>
      <c r="B43" t="str">
        <f t="shared" si="1"/>
        <v>San Diego Gas &amp; Electric Co</v>
      </c>
      <c r="C43" t="s">
        <v>26</v>
      </c>
      <c r="D43" s="688" t="s">
        <v>925</v>
      </c>
      <c r="E43" s="688" t="s">
        <v>1659</v>
      </c>
      <c r="F43" s="688" t="s">
        <v>1650</v>
      </c>
      <c r="G43" s="688" t="s">
        <v>782</v>
      </c>
      <c r="H43" s="688" t="s">
        <v>762</v>
      </c>
      <c r="I43" s="688" t="s">
        <v>1616</v>
      </c>
      <c r="J43" s="998"/>
      <c r="K43" s="998"/>
      <c r="L43" s="997"/>
      <c r="M43" s="997"/>
      <c r="N43" s="997"/>
      <c r="O43" s="997"/>
      <c r="P43" s="997"/>
      <c r="Q43" s="997"/>
      <c r="R43" s="997"/>
      <c r="S43" s="997"/>
      <c r="T43" s="981"/>
      <c r="U43" s="462"/>
    </row>
    <row r="44" spans="1:21" s="563" customFormat="1">
      <c r="A44" s="462" t="s">
        <v>1718</v>
      </c>
      <c r="B44" s="462" t="str">
        <f t="shared" si="1"/>
        <v>San Diego Gas &amp; Electric Co</v>
      </c>
      <c r="C44" s="462" t="s">
        <v>26</v>
      </c>
      <c r="D44" s="462" t="s">
        <v>925</v>
      </c>
      <c r="E44" s="462" t="s">
        <v>1654</v>
      </c>
      <c r="F44" s="462" t="s">
        <v>1639</v>
      </c>
      <c r="G44" s="462" t="s">
        <v>786</v>
      </c>
      <c r="H44" s="462" t="s">
        <v>762</v>
      </c>
      <c r="I44" s="462" t="s">
        <v>1611</v>
      </c>
      <c r="J44" s="998"/>
      <c r="K44" s="998"/>
      <c r="L44" s="999"/>
      <c r="M44" s="999"/>
      <c r="N44" s="999"/>
      <c r="O44" s="999"/>
      <c r="P44" s="999"/>
      <c r="Q44" s="999"/>
      <c r="R44" s="999"/>
      <c r="S44" s="999"/>
      <c r="T44" s="991"/>
      <c r="U44" s="462" t="s">
        <v>786</v>
      </c>
    </row>
    <row r="45" spans="1:21" s="474" customFormat="1">
      <c r="A45" t="s">
        <v>1719</v>
      </c>
      <c r="B45" t="str">
        <f t="shared" si="1"/>
        <v>San Diego Gas &amp; Electric Co</v>
      </c>
      <c r="C45" t="s">
        <v>26</v>
      </c>
      <c r="D45" s="688" t="s">
        <v>925</v>
      </c>
      <c r="E45" s="688" t="s">
        <v>1656</v>
      </c>
      <c r="F45" s="688" t="s">
        <v>1643</v>
      </c>
      <c r="G45" s="688" t="s">
        <v>786</v>
      </c>
      <c r="H45" s="688" t="s">
        <v>762</v>
      </c>
      <c r="I45" s="688" t="s">
        <v>1614</v>
      </c>
      <c r="J45" s="997"/>
      <c r="K45" s="997"/>
      <c r="L45" s="997"/>
      <c r="M45" s="997"/>
      <c r="N45" s="997"/>
      <c r="O45" s="997"/>
      <c r="P45" s="997"/>
      <c r="Q45" s="997"/>
      <c r="R45" s="997"/>
      <c r="S45" s="997"/>
      <c r="T45" s="981"/>
      <c r="U45" s="688" t="s">
        <v>808</v>
      </c>
    </row>
    <row r="46" spans="1:21" s="474" customFormat="1">
      <c r="A46" t="s">
        <v>1720</v>
      </c>
      <c r="B46" t="str">
        <f t="shared" si="1"/>
        <v>San Diego Gas &amp; Electric Co</v>
      </c>
      <c r="C46" t="s">
        <v>26</v>
      </c>
      <c r="D46" s="688" t="s">
        <v>925</v>
      </c>
      <c r="E46" s="688" t="s">
        <v>1658</v>
      </c>
      <c r="F46" s="688" t="s">
        <v>1647</v>
      </c>
      <c r="G46" s="688" t="s">
        <v>786</v>
      </c>
      <c r="H46" s="688" t="s">
        <v>762</v>
      </c>
      <c r="I46" s="688" t="s">
        <v>1615</v>
      </c>
      <c r="J46" s="997"/>
      <c r="K46" s="997"/>
      <c r="L46" s="997"/>
      <c r="M46" s="997"/>
      <c r="N46" s="997"/>
      <c r="O46" s="997"/>
      <c r="P46" s="997"/>
      <c r="Q46" s="997"/>
      <c r="R46" s="997"/>
      <c r="S46" s="997"/>
      <c r="T46" s="981"/>
      <c r="U46" s="688" t="s">
        <v>830</v>
      </c>
    </row>
    <row r="47" spans="1:21" s="474" customFormat="1">
      <c r="A47" t="s">
        <v>1721</v>
      </c>
      <c r="B47" t="str">
        <f t="shared" si="1"/>
        <v>San Diego Gas &amp; Electric Co</v>
      </c>
      <c r="C47" t="s">
        <v>26</v>
      </c>
      <c r="D47" s="688" t="s">
        <v>925</v>
      </c>
      <c r="E47" s="688" t="s">
        <v>1660</v>
      </c>
      <c r="F47" s="688" t="s">
        <v>1651</v>
      </c>
      <c r="G47" s="688" t="s">
        <v>786</v>
      </c>
      <c r="H47" s="688" t="s">
        <v>762</v>
      </c>
      <c r="I47" s="688" t="s">
        <v>1616</v>
      </c>
      <c r="J47" s="998"/>
      <c r="K47" s="998"/>
      <c r="L47" s="997"/>
      <c r="M47" s="997"/>
      <c r="N47" s="997"/>
      <c r="O47" s="997"/>
      <c r="P47" s="997"/>
      <c r="Q47" s="997"/>
      <c r="R47" s="997"/>
      <c r="S47" s="997"/>
      <c r="T47" s="981"/>
      <c r="U47" s="462"/>
    </row>
    <row r="48" spans="1:21" s="990" customFormat="1">
      <c r="A48" s="462" t="s">
        <v>1722</v>
      </c>
      <c r="B48" s="462" t="str">
        <f t="shared" si="1"/>
        <v>San Diego Gas &amp; Electric Co</v>
      </c>
      <c r="C48" s="462" t="s">
        <v>26</v>
      </c>
      <c r="D48" s="462" t="s">
        <v>925</v>
      </c>
      <c r="E48" s="462" t="s">
        <v>1036</v>
      </c>
      <c r="F48" s="462" t="s">
        <v>1576</v>
      </c>
      <c r="G48" s="462" t="s">
        <v>1517</v>
      </c>
      <c r="H48" s="462" t="s">
        <v>762</v>
      </c>
      <c r="I48" s="462" t="s">
        <v>1611</v>
      </c>
      <c r="J48" s="993"/>
      <c r="K48" s="993"/>
      <c r="L48" s="999"/>
      <c r="M48" s="999"/>
      <c r="N48" s="999"/>
      <c r="O48" s="999"/>
      <c r="P48" s="999"/>
      <c r="Q48" s="999"/>
      <c r="R48" s="999"/>
      <c r="S48" s="999"/>
      <c r="U48" s="462"/>
    </row>
    <row r="49" spans="1:21" s="990" customFormat="1">
      <c r="A49" s="462" t="s">
        <v>1723</v>
      </c>
      <c r="B49" s="462" t="str">
        <f t="shared" si="1"/>
        <v>San Diego Gas &amp; Electric Co</v>
      </c>
      <c r="C49" s="462" t="s">
        <v>26</v>
      </c>
      <c r="D49" s="462" t="s">
        <v>925</v>
      </c>
      <c r="E49" s="462" t="s">
        <v>1661</v>
      </c>
      <c r="F49" s="462" t="s">
        <v>1574</v>
      </c>
      <c r="G49" s="462" t="s">
        <v>1517</v>
      </c>
      <c r="H49" s="462" t="s">
        <v>762</v>
      </c>
      <c r="I49" s="462" t="s">
        <v>1611</v>
      </c>
      <c r="J49" s="993"/>
      <c r="K49" s="993"/>
      <c r="L49" s="999"/>
      <c r="M49" s="999"/>
      <c r="N49" s="999"/>
      <c r="O49" s="999"/>
      <c r="P49" s="999"/>
      <c r="Q49" s="999"/>
      <c r="R49" s="999"/>
      <c r="S49" s="999"/>
      <c r="U49" s="462"/>
    </row>
    <row r="50" spans="1:21" s="990" customFormat="1">
      <c r="A50" s="462" t="s">
        <v>1724</v>
      </c>
      <c r="B50" s="462" t="str">
        <f t="shared" si="1"/>
        <v>San Diego Gas &amp; Electric Co</v>
      </c>
      <c r="C50" s="462" t="s">
        <v>26</v>
      </c>
      <c r="D50" s="462" t="s">
        <v>925</v>
      </c>
      <c r="E50" s="462" t="s">
        <v>1662</v>
      </c>
      <c r="F50" s="462" t="s">
        <v>1575</v>
      </c>
      <c r="G50" s="462" t="s">
        <v>1517</v>
      </c>
      <c r="H50" s="462" t="s">
        <v>762</v>
      </c>
      <c r="I50" s="462" t="s">
        <v>1611</v>
      </c>
      <c r="J50" s="993"/>
      <c r="K50" s="993"/>
      <c r="L50" s="999"/>
      <c r="M50" s="999"/>
      <c r="N50" s="999"/>
      <c r="O50" s="999"/>
      <c r="P50" s="999"/>
      <c r="Q50" s="999"/>
      <c r="R50" s="999"/>
      <c r="S50" s="999"/>
      <c r="U50" s="462"/>
    </row>
    <row r="51" spans="1:21" s="462" customFormat="1">
      <c r="A51" s="462" t="s">
        <v>1725</v>
      </c>
      <c r="B51" s="462" t="str">
        <f t="shared" si="1"/>
        <v>San Diego Gas &amp; Electric Co</v>
      </c>
      <c r="C51" s="462" t="s">
        <v>26</v>
      </c>
      <c r="D51" s="462" t="s">
        <v>925</v>
      </c>
      <c r="E51" s="462" t="s">
        <v>1058</v>
      </c>
      <c r="F51" s="462" t="s">
        <v>1673</v>
      </c>
      <c r="G51" s="462" t="s">
        <v>1515</v>
      </c>
      <c r="H51" s="462" t="s">
        <v>762</v>
      </c>
      <c r="I51" s="462" t="s">
        <v>1611</v>
      </c>
      <c r="J51" s="993"/>
      <c r="K51" s="993"/>
      <c r="L51" s="993"/>
      <c r="M51" s="993"/>
      <c r="N51" s="993"/>
      <c r="O51" s="993"/>
      <c r="P51" s="993"/>
      <c r="Q51" s="993"/>
      <c r="R51" s="993"/>
      <c r="S51" s="993"/>
    </row>
    <row r="52" spans="1:21">
      <c r="A52" t="s">
        <v>1726</v>
      </c>
      <c r="B52" t="str">
        <f t="shared" si="1"/>
        <v>San Diego Gas &amp; Electric Co</v>
      </c>
      <c r="C52" t="s">
        <v>26</v>
      </c>
      <c r="D52" s="688" t="s">
        <v>925</v>
      </c>
      <c r="E52" s="688" t="s">
        <v>1730</v>
      </c>
      <c r="F52" s="688" t="s">
        <v>1674</v>
      </c>
      <c r="G52" s="688" t="s">
        <v>1517</v>
      </c>
      <c r="H52" s="688" t="s">
        <v>762</v>
      </c>
      <c r="I52" s="688" t="s">
        <v>1611</v>
      </c>
      <c r="J52" s="994"/>
      <c r="K52" s="994"/>
      <c r="L52" s="994"/>
      <c r="M52" s="994"/>
      <c r="N52" s="994"/>
      <c r="O52" s="994"/>
      <c r="P52" s="994"/>
      <c r="Q52" s="994"/>
      <c r="R52" s="994"/>
      <c r="S52" s="994"/>
    </row>
    <row r="53" spans="1:21">
      <c r="A53" t="s">
        <v>1727</v>
      </c>
      <c r="B53" t="str">
        <f t="shared" si="1"/>
        <v>San Diego Gas &amp; Electric Co</v>
      </c>
      <c r="C53" t="s">
        <v>26</v>
      </c>
      <c r="D53" s="688" t="s">
        <v>925</v>
      </c>
      <c r="E53" s="688" t="s">
        <v>1731</v>
      </c>
      <c r="F53" s="688" t="s">
        <v>1675</v>
      </c>
      <c r="G53" s="688" t="s">
        <v>1517</v>
      </c>
      <c r="H53" s="688" t="s">
        <v>762</v>
      </c>
      <c r="I53" s="688" t="s">
        <v>1611</v>
      </c>
      <c r="J53" s="994"/>
      <c r="K53" s="994"/>
      <c r="L53" s="994"/>
      <c r="M53" s="994"/>
      <c r="N53" s="994"/>
      <c r="O53" s="994"/>
      <c r="P53" s="994"/>
      <c r="Q53" s="994"/>
      <c r="R53" s="994"/>
      <c r="S53" s="994"/>
    </row>
    <row r="54" spans="1:21">
      <c r="A54" t="s">
        <v>1728</v>
      </c>
      <c r="B54" t="str">
        <f t="shared" si="1"/>
        <v>San Diego Gas &amp; Electric Co</v>
      </c>
      <c r="C54" t="s">
        <v>26</v>
      </c>
      <c r="D54" s="688" t="s">
        <v>925</v>
      </c>
      <c r="E54" s="688" t="s">
        <v>1732</v>
      </c>
      <c r="F54" s="688" t="s">
        <v>1676</v>
      </c>
      <c r="G54" s="688" t="s">
        <v>1517</v>
      </c>
      <c r="H54" s="688" t="s">
        <v>762</v>
      </c>
      <c r="I54" s="688" t="s">
        <v>1611</v>
      </c>
      <c r="J54" s="994"/>
      <c r="K54" s="994"/>
      <c r="L54" s="994"/>
      <c r="M54" s="994"/>
      <c r="N54" s="994"/>
      <c r="O54" s="994"/>
      <c r="P54" s="994"/>
      <c r="Q54" s="994"/>
      <c r="R54" s="994"/>
      <c r="S54" s="994"/>
    </row>
    <row r="55" spans="1:21">
      <c r="A55" t="s">
        <v>1729</v>
      </c>
      <c r="B55" t="str">
        <f t="shared" si="1"/>
        <v>San Diego Gas &amp; Electric Co</v>
      </c>
      <c r="C55" t="s">
        <v>26</v>
      </c>
      <c r="D55" t="s">
        <v>925</v>
      </c>
      <c r="E55" t="s">
        <v>1733</v>
      </c>
      <c r="F55" t="s">
        <v>1677</v>
      </c>
      <c r="G55" t="s">
        <v>1517</v>
      </c>
      <c r="H55" t="s">
        <v>762</v>
      </c>
      <c r="I55" s="502" t="s">
        <v>1611</v>
      </c>
      <c r="J55" s="994"/>
      <c r="K55" s="994"/>
      <c r="L55" s="994"/>
      <c r="M55" s="994"/>
      <c r="N55" s="994"/>
      <c r="O55" s="994"/>
      <c r="P55" s="994"/>
      <c r="Q55" s="994"/>
      <c r="R55" s="994"/>
      <c r="S55" s="994"/>
    </row>
    <row r="56" spans="1:21">
      <c r="J56" s="1000"/>
      <c r="K56" s="1000"/>
      <c r="L56" s="1000"/>
      <c r="M56" s="1000"/>
      <c r="N56" s="1000"/>
      <c r="O56" s="1000"/>
      <c r="P56" s="1000"/>
      <c r="Q56" s="1000"/>
      <c r="R56" s="1000"/>
      <c r="S56" s="1000"/>
    </row>
    <row r="57" spans="1:21">
      <c r="J57" s="1001"/>
      <c r="K57" s="1001"/>
      <c r="L57" s="1001"/>
      <c r="M57" s="1001"/>
      <c r="N57" s="1001"/>
      <c r="O57" s="1001"/>
      <c r="P57" s="1001"/>
      <c r="Q57" s="1001"/>
      <c r="R57" s="1001"/>
      <c r="S57" s="1001"/>
    </row>
    <row r="58" spans="1:21">
      <c r="J58" s="1001"/>
      <c r="K58" s="1001"/>
      <c r="L58" s="1001"/>
      <c r="M58" s="1001"/>
      <c r="N58" s="1001"/>
      <c r="O58" s="1001"/>
      <c r="P58" s="1001"/>
      <c r="Q58" s="1001"/>
      <c r="R58" s="1001"/>
      <c r="S58" s="1001"/>
    </row>
    <row r="59" spans="1:21">
      <c r="J59" s="1001"/>
      <c r="K59" s="1001"/>
      <c r="L59" s="1001"/>
      <c r="M59" s="1001"/>
      <c r="N59" s="1001"/>
      <c r="O59" s="1001"/>
      <c r="P59" s="1001"/>
      <c r="Q59" s="1001"/>
      <c r="R59" s="1001"/>
      <c r="S59" s="1001"/>
    </row>
    <row r="60" spans="1:21">
      <c r="J60" s="1001"/>
      <c r="K60" s="1001"/>
      <c r="L60" s="1001"/>
      <c r="M60" s="1001"/>
      <c r="N60" s="1001"/>
      <c r="O60" s="1001"/>
      <c r="P60" s="1001"/>
      <c r="Q60" s="1001"/>
      <c r="R60" s="1001"/>
      <c r="S60" s="1001"/>
    </row>
    <row r="61" spans="1:21">
      <c r="J61" s="1001"/>
      <c r="K61" s="1001"/>
      <c r="L61" s="1001"/>
      <c r="M61" s="1001"/>
      <c r="N61" s="1001"/>
      <c r="O61" s="1001"/>
      <c r="P61" s="1001"/>
      <c r="Q61" s="1001"/>
      <c r="R61" s="1001"/>
      <c r="S61" s="1001"/>
    </row>
    <row r="62" spans="1:21">
      <c r="J62" s="1001"/>
      <c r="K62" s="1001"/>
      <c r="L62" s="1001"/>
      <c r="M62" s="1001"/>
      <c r="N62" s="1001"/>
      <c r="O62" s="1001"/>
      <c r="P62" s="1001"/>
      <c r="Q62" s="1001"/>
      <c r="R62" s="1001"/>
      <c r="S62" s="1001"/>
    </row>
    <row r="63" spans="1:21">
      <c r="J63" s="1001"/>
      <c r="K63" s="1001"/>
      <c r="L63" s="1001"/>
      <c r="M63" s="1001"/>
      <c r="N63" s="1001"/>
      <c r="O63" s="1001"/>
      <c r="P63" s="1001"/>
      <c r="Q63" s="1001"/>
      <c r="R63" s="1001"/>
      <c r="S63" s="1001"/>
    </row>
    <row r="64" spans="1:21">
      <c r="J64" s="1001"/>
      <c r="K64" s="1001"/>
      <c r="L64" s="1001"/>
      <c r="M64" s="1001"/>
      <c r="N64" s="1001"/>
      <c r="O64" s="1001"/>
      <c r="P64" s="1001"/>
      <c r="Q64" s="1001"/>
      <c r="R64" s="1001"/>
      <c r="S64" s="1001"/>
    </row>
    <row r="65" spans="10:19">
      <c r="J65" s="1001"/>
      <c r="K65" s="1001"/>
      <c r="L65" s="1001"/>
      <c r="M65" s="1001"/>
      <c r="N65" s="1001"/>
      <c r="O65" s="1001"/>
      <c r="P65" s="1001"/>
      <c r="Q65" s="1001"/>
      <c r="R65" s="1001"/>
      <c r="S65" s="1001"/>
    </row>
  </sheetData>
  <autoFilter ref="A5:U5" xr:uid="{2CCCE74F-3F1F-4B09-A398-08FF7C942094}">
    <sortState xmlns:xlrd2="http://schemas.microsoft.com/office/spreadsheetml/2017/richdata2" ref="A6:U55">
      <sortCondition ref="E5:E55"/>
    </sortState>
  </autoFilter>
  <mergeCells count="1">
    <mergeCell ref="C4:S4"/>
  </mergeCells>
  <phoneticPr fontId="20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AD2F19-C339-4E76-8ED3-8DA67900FE45}">
          <x14:formula1>
            <xm:f>Sheet3!$A$2:$A$11</xm:f>
          </x14:formula1>
          <xm:sqref>H6:H13 H15:H55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F7D5-36C6-45D2-9D32-766458D0B172}">
  <dimension ref="A1:T65"/>
  <sheetViews>
    <sheetView workbookViewId="0">
      <pane ySplit="5" topLeftCell="A36" activePane="bottomLeft" state="frozen"/>
      <selection pane="bottomLeft" activeCell="T31" sqref="T31"/>
    </sheetView>
  </sheetViews>
  <sheetFormatPr defaultColWidth="8.8984375" defaultRowHeight="15.6"/>
  <cols>
    <col min="1" max="1" width="12.69921875" customWidth="1"/>
    <col min="2" max="2" width="20.59765625" customWidth="1"/>
    <col min="6" max="6" width="81.59765625" style="975" customWidth="1"/>
    <col min="7" max="7" width="15.69921875" style="974" customWidth="1"/>
    <col min="8" max="8" width="20.796875" style="477" customWidth="1"/>
    <col min="9" max="9" width="17.3984375" style="477" customWidth="1"/>
    <col min="10" max="10" width="10.8984375" style="477" customWidth="1"/>
    <col min="11" max="11" width="11" style="477" customWidth="1"/>
    <col min="12" max="15" width="8.8984375" style="477"/>
    <col min="16" max="16" width="28.296875" customWidth="1"/>
    <col min="17" max="17" width="23.19921875" customWidth="1"/>
    <col min="18" max="18" width="26.09765625" customWidth="1"/>
    <col min="19" max="19" width="28.5" customWidth="1"/>
    <col min="20" max="20" width="34.09765625" style="974" customWidth="1"/>
  </cols>
  <sheetData>
    <row r="1" spans="1:20">
      <c r="A1" s="982" t="s">
        <v>96</v>
      </c>
      <c r="B1" s="983" t="str">
        <f>PA_NAME</f>
        <v>San Diego Gas &amp; Electric Co</v>
      </c>
      <c r="F1"/>
      <c r="G1"/>
      <c r="T1"/>
    </row>
    <row r="2" spans="1:20">
      <c r="A2" s="982" t="s">
        <v>97</v>
      </c>
      <c r="B2" s="984" t="s">
        <v>276</v>
      </c>
      <c r="F2"/>
      <c r="G2"/>
      <c r="T2"/>
    </row>
    <row r="3" spans="1:20">
      <c r="A3" s="121" t="s">
        <v>1738</v>
      </c>
      <c r="B3" s="985"/>
      <c r="F3"/>
      <c r="G3"/>
      <c r="T3"/>
    </row>
    <row r="4" spans="1:20">
      <c r="C4" s="1200" t="s">
        <v>1851</v>
      </c>
      <c r="D4" s="1200"/>
      <c r="E4" s="1200"/>
      <c r="F4" s="1200"/>
      <c r="G4" s="1200"/>
      <c r="H4" s="1200"/>
      <c r="I4" s="1200"/>
      <c r="J4" s="1200"/>
      <c r="K4" s="1200"/>
      <c r="L4" s="1200"/>
      <c r="M4" s="1200"/>
      <c r="N4" s="1200"/>
      <c r="O4" s="1200"/>
      <c r="P4" s="1200"/>
      <c r="Q4" s="1200"/>
      <c r="R4" s="1200"/>
      <c r="S4" s="1200"/>
      <c r="T4"/>
    </row>
    <row r="5" spans="1:20" ht="41.4">
      <c r="A5" s="1009" t="s">
        <v>1620</v>
      </c>
      <c r="B5" s="1009" t="s">
        <v>724</v>
      </c>
      <c r="C5" s="1010" t="s">
        <v>444</v>
      </c>
      <c r="D5" s="1010" t="s">
        <v>730</v>
      </c>
      <c r="E5" s="1010" t="s">
        <v>1504</v>
      </c>
      <c r="F5" s="1010" t="s">
        <v>1505</v>
      </c>
      <c r="G5" s="1011" t="s">
        <v>1506</v>
      </c>
      <c r="H5" s="1012" t="s">
        <v>1621</v>
      </c>
      <c r="I5" s="1012" t="s">
        <v>1507</v>
      </c>
      <c r="J5" s="1012" t="s">
        <v>1634</v>
      </c>
      <c r="K5" s="1012" t="s">
        <v>1635</v>
      </c>
      <c r="L5" s="1013" t="s">
        <v>747</v>
      </c>
      <c r="M5" s="1014" t="s">
        <v>748</v>
      </c>
      <c r="N5" s="1014" t="s">
        <v>749</v>
      </c>
      <c r="O5" s="1014" t="s">
        <v>750</v>
      </c>
      <c r="P5" s="1015" t="s">
        <v>751</v>
      </c>
      <c r="Q5" s="1010" t="s">
        <v>752</v>
      </c>
      <c r="R5" s="1010" t="s">
        <v>1617</v>
      </c>
      <c r="S5" s="1010" t="s">
        <v>1652</v>
      </c>
      <c r="T5" s="1012" t="s">
        <v>1618</v>
      </c>
    </row>
    <row r="6" spans="1:20" ht="31.2">
      <c r="A6" s="976" t="s">
        <v>1739</v>
      </c>
      <c r="B6" s="976" t="str">
        <f>$B$1</f>
        <v>San Diego Gas &amp; Electric Co</v>
      </c>
      <c r="C6" s="976" t="s">
        <v>23</v>
      </c>
      <c r="D6" s="976" t="s">
        <v>732</v>
      </c>
      <c r="E6" s="976"/>
      <c r="F6" s="1002" t="s">
        <v>1526</v>
      </c>
      <c r="G6" s="976" t="s">
        <v>1570</v>
      </c>
      <c r="H6" s="1008"/>
      <c r="I6" s="1008"/>
      <c r="J6" s="1008"/>
      <c r="K6" s="1008"/>
      <c r="L6" s="1008"/>
      <c r="M6" s="1008"/>
      <c r="N6" s="1008"/>
      <c r="O6" s="1008"/>
      <c r="P6" s="1008"/>
      <c r="Q6" s="1008"/>
      <c r="R6" s="1008"/>
      <c r="S6" s="1006"/>
      <c r="T6" s="976" t="s">
        <v>1633</v>
      </c>
    </row>
    <row r="7" spans="1:20" s="974" customFormat="1" ht="31.2">
      <c r="A7" s="976" t="s">
        <v>1740</v>
      </c>
      <c r="B7" s="976" t="str">
        <f t="shared" ref="B7:B55" si="0">$B$1</f>
        <v>San Diego Gas &amp; Electric Co</v>
      </c>
      <c r="C7" s="976" t="s">
        <v>23</v>
      </c>
      <c r="D7" s="976" t="s">
        <v>732</v>
      </c>
      <c r="E7" s="976"/>
      <c r="F7" s="1002" t="s">
        <v>1527</v>
      </c>
      <c r="G7" s="976" t="s">
        <v>1570</v>
      </c>
      <c r="H7" s="1006"/>
      <c r="I7" s="1006"/>
      <c r="J7" s="1006"/>
      <c r="K7" s="1006"/>
      <c r="L7" s="1006"/>
      <c r="M7" s="1006"/>
      <c r="N7" s="1006"/>
      <c r="O7" s="1006"/>
      <c r="P7" s="1006"/>
      <c r="Q7" s="1006"/>
      <c r="R7" s="1006"/>
      <c r="S7" s="1006"/>
      <c r="T7" s="976" t="s">
        <v>1633</v>
      </c>
    </row>
    <row r="8" spans="1:20">
      <c r="A8" s="976" t="s">
        <v>1741</v>
      </c>
      <c r="B8" s="976" t="str">
        <f t="shared" si="0"/>
        <v>San Diego Gas &amp; Electric Co</v>
      </c>
      <c r="C8" s="976" t="s">
        <v>23</v>
      </c>
      <c r="D8" s="976" t="s">
        <v>732</v>
      </c>
      <c r="E8" s="976"/>
      <c r="F8" s="1002" t="s">
        <v>1528</v>
      </c>
      <c r="G8" s="976" t="s">
        <v>896</v>
      </c>
      <c r="H8" s="1006"/>
      <c r="I8" s="1006" t="s">
        <v>1561</v>
      </c>
      <c r="J8" s="1006"/>
      <c r="K8" s="1006"/>
      <c r="L8" s="1006"/>
      <c r="M8" s="1006"/>
      <c r="N8" s="1006"/>
      <c r="O8" s="1006"/>
      <c r="P8" s="1006" t="s">
        <v>1562</v>
      </c>
      <c r="Q8" s="1006"/>
      <c r="R8" s="994"/>
      <c r="S8" s="994"/>
      <c r="T8" s="976" t="s">
        <v>1630</v>
      </c>
    </row>
    <row r="9" spans="1:20">
      <c r="A9" s="976" t="s">
        <v>1742</v>
      </c>
      <c r="B9" s="976" t="str">
        <f t="shared" si="0"/>
        <v>San Diego Gas &amp; Electric Co</v>
      </c>
      <c r="C9" s="976" t="s">
        <v>23</v>
      </c>
      <c r="D9" s="976" t="s">
        <v>732</v>
      </c>
      <c r="E9" s="976"/>
      <c r="F9" s="1002" t="s">
        <v>1529</v>
      </c>
      <c r="G9" s="976" t="s">
        <v>896</v>
      </c>
      <c r="H9" s="1006"/>
      <c r="I9" s="1006" t="s">
        <v>1561</v>
      </c>
      <c r="J9" s="1006"/>
      <c r="K9" s="1006"/>
      <c r="L9" s="1006"/>
      <c r="M9" s="1006"/>
      <c r="N9" s="1006"/>
      <c r="O9" s="1006"/>
      <c r="P9" s="1006" t="s">
        <v>1562</v>
      </c>
      <c r="Q9" s="1006"/>
      <c r="R9" s="994"/>
      <c r="S9" s="994"/>
      <c r="T9" s="976" t="s">
        <v>1630</v>
      </c>
    </row>
    <row r="10" spans="1:20">
      <c r="A10" s="976" t="s">
        <v>1743</v>
      </c>
      <c r="B10" s="976" t="str">
        <f t="shared" si="0"/>
        <v>San Diego Gas &amp; Electric Co</v>
      </c>
      <c r="C10" s="976" t="s">
        <v>23</v>
      </c>
      <c r="D10" s="976" t="s">
        <v>732</v>
      </c>
      <c r="E10" s="976"/>
      <c r="F10" s="1002" t="s">
        <v>1530</v>
      </c>
      <c r="G10" s="976" t="s">
        <v>896</v>
      </c>
      <c r="H10" s="1006"/>
      <c r="I10" s="1006" t="s">
        <v>1561</v>
      </c>
      <c r="J10" s="1006"/>
      <c r="K10" s="1006"/>
      <c r="L10" s="1006"/>
      <c r="M10" s="1006"/>
      <c r="N10" s="1006"/>
      <c r="O10" s="1006"/>
      <c r="P10" s="1006" t="s">
        <v>1562</v>
      </c>
      <c r="Q10" s="1006"/>
      <c r="R10" s="994"/>
      <c r="S10" s="994"/>
      <c r="T10" s="976" t="s">
        <v>1630</v>
      </c>
    </row>
    <row r="11" spans="1:20" ht="31.2">
      <c r="A11" s="976" t="s">
        <v>1744</v>
      </c>
      <c r="B11" s="976" t="str">
        <f t="shared" si="0"/>
        <v>San Diego Gas &amp; Electric Co</v>
      </c>
      <c r="C11" s="976" t="s">
        <v>23</v>
      </c>
      <c r="D11" s="976" t="s">
        <v>732</v>
      </c>
      <c r="E11" s="976"/>
      <c r="F11" s="1002" t="s">
        <v>1531</v>
      </c>
      <c r="G11" s="976" t="s">
        <v>896</v>
      </c>
      <c r="H11" s="1006"/>
      <c r="I11" s="1006" t="s">
        <v>1561</v>
      </c>
      <c r="J11" s="1006"/>
      <c r="K11" s="1006"/>
      <c r="L11" s="1006"/>
      <c r="M11" s="1006"/>
      <c r="N11" s="1006"/>
      <c r="O11" s="1006"/>
      <c r="P11" s="1006" t="s">
        <v>1562</v>
      </c>
      <c r="Q11" s="1006"/>
      <c r="R11" s="994"/>
      <c r="S11" s="994"/>
      <c r="T11" s="976" t="s">
        <v>1630</v>
      </c>
    </row>
    <row r="12" spans="1:20" s="474" customFormat="1">
      <c r="A12" s="976" t="s">
        <v>1745</v>
      </c>
      <c r="B12" s="976" t="str">
        <f t="shared" si="0"/>
        <v>San Diego Gas &amp; Electric Co</v>
      </c>
      <c r="C12" s="976" t="s">
        <v>23</v>
      </c>
      <c r="D12" s="976" t="s">
        <v>732</v>
      </c>
      <c r="E12" s="976"/>
      <c r="F12" s="1002" t="s">
        <v>1532</v>
      </c>
      <c r="G12" s="976" t="s">
        <v>896</v>
      </c>
      <c r="H12" s="1006"/>
      <c r="I12" s="1006" t="s">
        <v>1561</v>
      </c>
      <c r="J12" s="1006"/>
      <c r="K12" s="1006"/>
      <c r="L12" s="1007"/>
      <c r="M12" s="1007"/>
      <c r="N12" s="1007"/>
      <c r="O12" s="1006"/>
      <c r="P12" s="1006" t="s">
        <v>1562</v>
      </c>
      <c r="Q12" s="1007"/>
      <c r="R12" s="994"/>
      <c r="S12" s="994"/>
      <c r="T12" s="976" t="s">
        <v>1630</v>
      </c>
    </row>
    <row r="13" spans="1:20" ht="31.2">
      <c r="A13" s="976">
        <v>301</v>
      </c>
      <c r="B13" s="976" t="str">
        <f t="shared" si="0"/>
        <v>San Diego Gas &amp; Electric Co</v>
      </c>
      <c r="C13" s="976" t="s">
        <v>1345</v>
      </c>
      <c r="D13" s="976" t="s">
        <v>732</v>
      </c>
      <c r="E13" s="976" t="s">
        <v>1342</v>
      </c>
      <c r="F13" s="1002" t="s">
        <v>1344</v>
      </c>
      <c r="G13" s="976" t="s">
        <v>1292</v>
      </c>
      <c r="H13" s="1006"/>
      <c r="I13" s="1006"/>
      <c r="J13" s="1006"/>
      <c r="K13" s="1006"/>
      <c r="L13" s="1006"/>
      <c r="M13" s="1006"/>
      <c r="N13" s="1006"/>
      <c r="O13" s="1006"/>
      <c r="P13" s="994"/>
      <c r="Q13" s="994"/>
      <c r="R13" s="994"/>
      <c r="S13" s="994"/>
      <c r="T13" s="976" t="s">
        <v>1776</v>
      </c>
    </row>
    <row r="14" spans="1:20">
      <c r="A14" s="976">
        <v>302</v>
      </c>
      <c r="B14" s="976" t="str">
        <f t="shared" si="0"/>
        <v>San Diego Gas &amp; Electric Co</v>
      </c>
      <c r="C14" s="976" t="s">
        <v>1345</v>
      </c>
      <c r="D14" s="976" t="s">
        <v>732</v>
      </c>
      <c r="E14" s="976" t="s">
        <v>1350</v>
      </c>
      <c r="F14" s="1002" t="s">
        <v>1352</v>
      </c>
      <c r="G14" s="976" t="s">
        <v>1292</v>
      </c>
      <c r="H14" s="1006"/>
      <c r="I14" s="1006"/>
      <c r="J14" s="1006"/>
      <c r="K14" s="1006"/>
      <c r="L14" s="1006"/>
      <c r="M14" s="1006"/>
      <c r="N14" s="1006"/>
      <c r="O14" s="1006"/>
      <c r="P14" s="994"/>
      <c r="Q14" s="994"/>
      <c r="R14" s="994"/>
      <c r="S14" s="994"/>
      <c r="T14" s="976" t="s">
        <v>1776</v>
      </c>
    </row>
    <row r="15" spans="1:20">
      <c r="A15" s="976">
        <v>303</v>
      </c>
      <c r="B15" s="976" t="str">
        <f t="shared" si="0"/>
        <v>San Diego Gas &amp; Electric Co</v>
      </c>
      <c r="C15" s="976" t="s">
        <v>1345</v>
      </c>
      <c r="D15" s="976" t="s">
        <v>732</v>
      </c>
      <c r="E15" s="976" t="s">
        <v>1350</v>
      </c>
      <c r="F15" s="1002" t="s">
        <v>1361</v>
      </c>
      <c r="G15" s="976" t="s">
        <v>1360</v>
      </c>
      <c r="H15" s="1006"/>
      <c r="I15" s="1006"/>
      <c r="J15" s="1006"/>
      <c r="K15" s="1006"/>
      <c r="L15" s="1006"/>
      <c r="M15" s="1006"/>
      <c r="N15" s="1006"/>
      <c r="O15" s="1006"/>
      <c r="P15" s="994"/>
      <c r="Q15" s="994"/>
      <c r="R15" s="994"/>
      <c r="S15" s="994"/>
      <c r="T15" s="976" t="s">
        <v>1776</v>
      </c>
    </row>
    <row r="16" spans="1:20" ht="31.2">
      <c r="A16" s="976">
        <v>304</v>
      </c>
      <c r="B16" s="976" t="str">
        <f t="shared" si="0"/>
        <v>San Diego Gas &amp; Electric Co</v>
      </c>
      <c r="C16" s="976" t="s">
        <v>1345</v>
      </c>
      <c r="D16" s="976" t="s">
        <v>732</v>
      </c>
      <c r="E16" s="976" t="s">
        <v>1365</v>
      </c>
      <c r="F16" s="1002" t="s">
        <v>1367</v>
      </c>
      <c r="G16" s="976" t="s">
        <v>1360</v>
      </c>
      <c r="H16" s="1006"/>
      <c r="I16" s="1006"/>
      <c r="J16" s="1006"/>
      <c r="K16" s="1006"/>
      <c r="L16" s="1006"/>
      <c r="M16" s="1006"/>
      <c r="N16" s="1006"/>
      <c r="O16" s="1006"/>
      <c r="P16" s="994"/>
      <c r="Q16" s="994"/>
      <c r="R16" s="994"/>
      <c r="S16" s="994"/>
      <c r="T16" s="976" t="s">
        <v>1776</v>
      </c>
    </row>
    <row r="17" spans="1:20" ht="31.2">
      <c r="A17" s="976">
        <v>305</v>
      </c>
      <c r="B17" s="976" t="str">
        <f t="shared" si="0"/>
        <v>San Diego Gas &amp; Electric Co</v>
      </c>
      <c r="C17" s="976" t="s">
        <v>1345</v>
      </c>
      <c r="D17" s="976" t="s">
        <v>732</v>
      </c>
      <c r="E17" s="976" t="s">
        <v>1365</v>
      </c>
      <c r="F17" s="1002" t="s">
        <v>1533</v>
      </c>
      <c r="G17" s="976" t="s">
        <v>1360</v>
      </c>
      <c r="H17" s="1006"/>
      <c r="I17" s="1006"/>
      <c r="J17" s="1006"/>
      <c r="K17" s="1006"/>
      <c r="L17" s="1006"/>
      <c r="M17" s="1006"/>
      <c r="N17" s="1006"/>
      <c r="O17" s="1006"/>
      <c r="P17" s="994"/>
      <c r="Q17" s="994"/>
      <c r="R17" s="994"/>
      <c r="S17" s="994"/>
      <c r="T17" s="976" t="s">
        <v>1776</v>
      </c>
    </row>
    <row r="18" spans="1:20" ht="31.2">
      <c r="A18" s="976">
        <v>306</v>
      </c>
      <c r="B18" s="976" t="str">
        <f t="shared" si="0"/>
        <v>San Diego Gas &amp; Electric Co</v>
      </c>
      <c r="C18" s="976" t="s">
        <v>1345</v>
      </c>
      <c r="D18" s="976" t="s">
        <v>732</v>
      </c>
      <c r="E18" s="976" t="s">
        <v>1374</v>
      </c>
      <c r="F18" s="1002" t="s">
        <v>1375</v>
      </c>
      <c r="G18" s="976" t="s">
        <v>1292</v>
      </c>
      <c r="H18" s="1006"/>
      <c r="I18" s="1006"/>
      <c r="J18" s="1006"/>
      <c r="K18" s="1006"/>
      <c r="L18" s="1006"/>
      <c r="M18" s="1006"/>
      <c r="N18" s="1006"/>
      <c r="O18" s="1006"/>
      <c r="P18" s="994"/>
      <c r="Q18" s="994"/>
      <c r="R18" s="994"/>
      <c r="S18" s="994"/>
      <c r="T18" s="976" t="s">
        <v>1776</v>
      </c>
    </row>
    <row r="19" spans="1:20" ht="31.2">
      <c r="A19" s="976" t="s">
        <v>1746</v>
      </c>
      <c r="B19" s="976" t="str">
        <f t="shared" si="0"/>
        <v>San Diego Gas &amp; Electric Co</v>
      </c>
      <c r="C19" s="976" t="s">
        <v>23</v>
      </c>
      <c r="D19" s="976" t="s">
        <v>732</v>
      </c>
      <c r="E19" s="976"/>
      <c r="F19" s="1002" t="s">
        <v>1534</v>
      </c>
      <c r="G19" s="976" t="s">
        <v>1292</v>
      </c>
      <c r="H19" s="1006"/>
      <c r="I19" s="1006"/>
      <c r="J19" s="1006"/>
      <c r="K19" s="1006"/>
      <c r="L19" s="1006"/>
      <c r="M19" s="1006"/>
      <c r="N19" s="1006"/>
      <c r="O19" s="1006"/>
      <c r="P19" s="1006"/>
      <c r="Q19" s="1006"/>
      <c r="R19" s="1006"/>
      <c r="S19" s="1006"/>
      <c r="T19" s="976" t="s">
        <v>1776</v>
      </c>
    </row>
    <row r="20" spans="1:20" ht="31.2">
      <c r="A20" s="976" t="s">
        <v>1747</v>
      </c>
      <c r="B20" s="976" t="str">
        <f t="shared" si="0"/>
        <v>San Diego Gas &amp; Electric Co</v>
      </c>
      <c r="C20" s="976" t="s">
        <v>23</v>
      </c>
      <c r="D20" s="976" t="s">
        <v>732</v>
      </c>
      <c r="E20" s="976"/>
      <c r="F20" s="1002" t="s">
        <v>1535</v>
      </c>
      <c r="G20" s="976" t="s">
        <v>896</v>
      </c>
      <c r="H20" s="1007"/>
      <c r="I20" s="1006" t="s">
        <v>1563</v>
      </c>
      <c r="J20" s="1006"/>
      <c r="K20" s="1006"/>
      <c r="L20" s="1006"/>
      <c r="M20" s="1006"/>
      <c r="N20" s="1006"/>
      <c r="O20" s="1006"/>
      <c r="P20" s="1006" t="s">
        <v>1562</v>
      </c>
      <c r="Q20" s="1006"/>
      <c r="R20" s="994"/>
      <c r="S20" s="994"/>
      <c r="T20" s="976" t="s">
        <v>751</v>
      </c>
    </row>
    <row r="21" spans="1:20" ht="31.2">
      <c r="A21" s="976" t="s">
        <v>1748</v>
      </c>
      <c r="B21" s="976" t="str">
        <f t="shared" si="0"/>
        <v>San Diego Gas &amp; Electric Co</v>
      </c>
      <c r="C21" s="976" t="s">
        <v>23</v>
      </c>
      <c r="D21" s="976" t="s">
        <v>732</v>
      </c>
      <c r="E21" s="976"/>
      <c r="F21" s="1002" t="s">
        <v>1536</v>
      </c>
      <c r="G21" s="976" t="s">
        <v>896</v>
      </c>
      <c r="H21" s="1006"/>
      <c r="I21" s="1006" t="s">
        <v>1563</v>
      </c>
      <c r="J21" s="1006"/>
      <c r="K21" s="1006"/>
      <c r="L21" s="1006"/>
      <c r="M21" s="1006"/>
      <c r="N21" s="1006"/>
      <c r="O21" s="1006"/>
      <c r="P21" s="1006" t="s">
        <v>1562</v>
      </c>
      <c r="Q21" s="1006"/>
      <c r="R21" s="994"/>
      <c r="S21" s="994"/>
      <c r="T21" s="976" t="s">
        <v>751</v>
      </c>
    </row>
    <row r="22" spans="1:20" ht="31.2">
      <c r="A22" s="976" t="s">
        <v>1749</v>
      </c>
      <c r="B22" s="976" t="str">
        <f t="shared" si="0"/>
        <v>San Diego Gas &amp; Electric Co</v>
      </c>
      <c r="C22" s="976" t="s">
        <v>23</v>
      </c>
      <c r="D22" s="976" t="s">
        <v>732</v>
      </c>
      <c r="E22" s="976"/>
      <c r="F22" s="1002" t="s">
        <v>1537</v>
      </c>
      <c r="G22" s="976" t="s">
        <v>896</v>
      </c>
      <c r="H22" s="1007"/>
      <c r="I22" s="1006" t="s">
        <v>1563</v>
      </c>
      <c r="J22" s="1006"/>
      <c r="K22" s="1006"/>
      <c r="L22" s="1006"/>
      <c r="M22" s="1006"/>
      <c r="N22" s="1006"/>
      <c r="O22" s="1006"/>
      <c r="P22" s="1006" t="s">
        <v>1562</v>
      </c>
      <c r="Q22" s="1006"/>
      <c r="R22" s="994"/>
      <c r="S22" s="994"/>
      <c r="T22" s="976" t="s">
        <v>751</v>
      </c>
    </row>
    <row r="23" spans="1:20" ht="31.2">
      <c r="A23" s="976" t="s">
        <v>1750</v>
      </c>
      <c r="B23" s="976" t="str">
        <f t="shared" si="0"/>
        <v>San Diego Gas &amp; Electric Co</v>
      </c>
      <c r="C23" s="976" t="s">
        <v>23</v>
      </c>
      <c r="D23" s="976" t="s">
        <v>732</v>
      </c>
      <c r="E23" s="976"/>
      <c r="F23" s="1002" t="s">
        <v>1538</v>
      </c>
      <c r="G23" s="976" t="s">
        <v>896</v>
      </c>
      <c r="H23" s="1007"/>
      <c r="I23" s="1006" t="s">
        <v>1563</v>
      </c>
      <c r="J23" s="1006"/>
      <c r="K23" s="1006"/>
      <c r="L23" s="1006"/>
      <c r="M23" s="1006"/>
      <c r="N23" s="1006"/>
      <c r="O23" s="1006"/>
      <c r="P23" s="1006" t="s">
        <v>1562</v>
      </c>
      <c r="Q23" s="1006"/>
      <c r="R23" s="994"/>
      <c r="S23" s="994"/>
      <c r="T23" s="976" t="s">
        <v>751</v>
      </c>
    </row>
    <row r="24" spans="1:20" ht="31.2">
      <c r="A24" s="976" t="s">
        <v>1751</v>
      </c>
      <c r="B24" s="976" t="str">
        <f t="shared" si="0"/>
        <v>San Diego Gas &amp; Electric Co</v>
      </c>
      <c r="C24" s="976" t="s">
        <v>23</v>
      </c>
      <c r="D24" s="976" t="s">
        <v>732</v>
      </c>
      <c r="E24" s="976"/>
      <c r="F24" s="1002" t="s">
        <v>1539</v>
      </c>
      <c r="G24" s="976" t="s">
        <v>896</v>
      </c>
      <c r="H24" s="1006"/>
      <c r="I24" s="1006" t="s">
        <v>1563</v>
      </c>
      <c r="J24" s="1006"/>
      <c r="K24" s="1006"/>
      <c r="L24" s="1006"/>
      <c r="M24" s="1006"/>
      <c r="N24" s="1006"/>
      <c r="O24" s="1006"/>
      <c r="P24" s="1006" t="s">
        <v>1562</v>
      </c>
      <c r="Q24" s="1006"/>
      <c r="R24" s="994"/>
      <c r="S24" s="994"/>
      <c r="T24" s="976" t="s">
        <v>751</v>
      </c>
    </row>
    <row r="25" spans="1:20" ht="46.8">
      <c r="A25" s="976" t="s">
        <v>1752</v>
      </c>
      <c r="B25" s="976" t="str">
        <f t="shared" si="0"/>
        <v>San Diego Gas &amp; Electric Co</v>
      </c>
      <c r="C25" s="976" t="s">
        <v>23</v>
      </c>
      <c r="D25" s="976" t="s">
        <v>732</v>
      </c>
      <c r="E25" s="976"/>
      <c r="F25" s="1002" t="s">
        <v>1540</v>
      </c>
      <c r="G25" s="976" t="s">
        <v>896</v>
      </c>
      <c r="H25" s="1007"/>
      <c r="I25" s="1006" t="s">
        <v>1563</v>
      </c>
      <c r="J25" s="1006"/>
      <c r="K25" s="1006"/>
      <c r="L25" s="1006"/>
      <c r="M25" s="1006"/>
      <c r="N25" s="1006"/>
      <c r="O25" s="1006"/>
      <c r="P25" s="1006" t="s">
        <v>1562</v>
      </c>
      <c r="Q25" s="1006"/>
      <c r="R25" s="994"/>
      <c r="S25" s="994"/>
      <c r="T25" s="976" t="s">
        <v>751</v>
      </c>
    </row>
    <row r="26" spans="1:20" ht="31.2">
      <c r="A26" s="976" t="s">
        <v>1753</v>
      </c>
      <c r="B26" s="976" t="str">
        <f t="shared" si="0"/>
        <v>San Diego Gas &amp; Electric Co</v>
      </c>
      <c r="C26" s="976" t="s">
        <v>23</v>
      </c>
      <c r="D26" s="976" t="s">
        <v>732</v>
      </c>
      <c r="E26" s="976"/>
      <c r="F26" s="1002" t="s">
        <v>1541</v>
      </c>
      <c r="G26" s="976" t="s">
        <v>896</v>
      </c>
      <c r="H26" s="1007"/>
      <c r="I26" s="1006" t="s">
        <v>1563</v>
      </c>
      <c r="J26" s="1006"/>
      <c r="K26" s="1006"/>
      <c r="L26" s="1006"/>
      <c r="M26" s="1006"/>
      <c r="N26" s="1006"/>
      <c r="O26" s="1006"/>
      <c r="P26" s="1006" t="s">
        <v>1562</v>
      </c>
      <c r="Q26" s="1006"/>
      <c r="R26" s="994"/>
      <c r="S26" s="994"/>
      <c r="T26" s="976" t="s">
        <v>751</v>
      </c>
    </row>
    <row r="27" spans="1:20" ht="31.2">
      <c r="A27" s="976" t="s">
        <v>1754</v>
      </c>
      <c r="B27" s="976" t="str">
        <f t="shared" si="0"/>
        <v>San Diego Gas &amp; Electric Co</v>
      </c>
      <c r="C27" s="976" t="s">
        <v>23</v>
      </c>
      <c r="D27" s="976" t="s">
        <v>732</v>
      </c>
      <c r="E27" s="976"/>
      <c r="F27" s="1002" t="s">
        <v>1542</v>
      </c>
      <c r="G27" s="976" t="s">
        <v>896</v>
      </c>
      <c r="H27" s="1007"/>
      <c r="I27" s="1006" t="s">
        <v>1563</v>
      </c>
      <c r="J27" s="1006"/>
      <c r="K27" s="1006"/>
      <c r="L27" s="1006"/>
      <c r="M27" s="1006"/>
      <c r="N27" s="1006"/>
      <c r="O27" s="1006"/>
      <c r="P27" s="1006" t="s">
        <v>1562</v>
      </c>
      <c r="Q27" s="1006"/>
      <c r="R27" s="994"/>
      <c r="S27" s="994"/>
      <c r="T27" s="976" t="s">
        <v>751</v>
      </c>
    </row>
    <row r="28" spans="1:20" ht="31.2">
      <c r="A28" s="976" t="s">
        <v>1755</v>
      </c>
      <c r="B28" s="976" t="str">
        <f t="shared" si="0"/>
        <v>San Diego Gas &amp; Electric Co</v>
      </c>
      <c r="C28" s="976" t="s">
        <v>23</v>
      </c>
      <c r="D28" s="976" t="s">
        <v>732</v>
      </c>
      <c r="E28" s="976"/>
      <c r="F28" s="1002" t="s">
        <v>1543</v>
      </c>
      <c r="G28" s="976" t="s">
        <v>1292</v>
      </c>
      <c r="H28" s="1006"/>
      <c r="I28" s="1006"/>
      <c r="J28" s="1006"/>
      <c r="K28" s="1006"/>
      <c r="L28" s="1006"/>
      <c r="M28" s="1006"/>
      <c r="N28" s="1006"/>
      <c r="O28" s="1006"/>
      <c r="P28" s="1006"/>
      <c r="Q28" s="1006"/>
      <c r="R28" s="994"/>
      <c r="S28" s="994"/>
      <c r="T28" s="976" t="s">
        <v>1627</v>
      </c>
    </row>
    <row r="29" spans="1:20">
      <c r="A29" s="976" t="s">
        <v>1756</v>
      </c>
      <c r="B29" s="976" t="str">
        <f t="shared" si="0"/>
        <v>San Diego Gas &amp; Electric Co</v>
      </c>
      <c r="C29" s="976" t="s">
        <v>23</v>
      </c>
      <c r="D29" s="976" t="s">
        <v>732</v>
      </c>
      <c r="E29" s="976"/>
      <c r="F29" s="1002" t="s">
        <v>1544</v>
      </c>
      <c r="G29" s="976" t="s">
        <v>1624</v>
      </c>
      <c r="H29" s="1007"/>
      <c r="I29" s="1006"/>
      <c r="J29" s="1006"/>
      <c r="K29" s="1006"/>
      <c r="L29" s="1006"/>
      <c r="M29" s="1006"/>
      <c r="N29" s="1006"/>
      <c r="O29" s="1006"/>
      <c r="P29" s="1006"/>
      <c r="Q29" s="1006"/>
      <c r="R29" s="1006"/>
      <c r="S29" s="1006"/>
      <c r="T29" s="976" t="s">
        <v>1622</v>
      </c>
    </row>
    <row r="30" spans="1:20">
      <c r="A30" s="976" t="s">
        <v>1757</v>
      </c>
      <c r="B30" s="976" t="str">
        <f t="shared" si="0"/>
        <v>San Diego Gas &amp; Electric Co</v>
      </c>
      <c r="C30" s="976" t="s">
        <v>23</v>
      </c>
      <c r="D30" s="976" t="s">
        <v>732</v>
      </c>
      <c r="E30" s="976"/>
      <c r="F30" s="1002" t="s">
        <v>1545</v>
      </c>
      <c r="G30" s="976" t="s">
        <v>896</v>
      </c>
      <c r="H30" s="1006"/>
      <c r="I30" s="1006"/>
      <c r="J30" s="1006"/>
      <c r="K30" s="1006"/>
      <c r="L30" s="1006"/>
      <c r="M30" s="1006"/>
      <c r="N30" s="1006"/>
      <c r="O30" s="1006"/>
      <c r="P30" s="1006"/>
      <c r="Q30" s="1006"/>
      <c r="R30" s="994"/>
      <c r="S30" s="994"/>
      <c r="T30" s="976" t="s">
        <v>1776</v>
      </c>
    </row>
    <row r="31" spans="1:20">
      <c r="A31" s="976" t="s">
        <v>1758</v>
      </c>
      <c r="B31" s="976" t="str">
        <f t="shared" si="0"/>
        <v>San Diego Gas &amp; Electric Co</v>
      </c>
      <c r="C31" s="976" t="s">
        <v>23</v>
      </c>
      <c r="D31" s="976" t="s">
        <v>925</v>
      </c>
      <c r="E31" s="976"/>
      <c r="F31" s="1002" t="s">
        <v>1564</v>
      </c>
      <c r="G31" s="976" t="s">
        <v>1292</v>
      </c>
      <c r="H31" s="1006"/>
      <c r="I31" s="1006"/>
      <c r="J31" s="1006"/>
      <c r="K31" s="1006"/>
      <c r="L31" s="1006"/>
      <c r="M31" s="1006"/>
      <c r="N31" s="1006"/>
      <c r="O31" s="1006"/>
      <c r="P31" s="1006"/>
      <c r="Q31" s="1006"/>
      <c r="R31" s="994"/>
      <c r="S31" s="994"/>
      <c r="T31" s="976" t="s">
        <v>1776</v>
      </c>
    </row>
    <row r="32" spans="1:20">
      <c r="A32" s="976" t="s">
        <v>1759</v>
      </c>
      <c r="B32" s="976" t="str">
        <f t="shared" si="0"/>
        <v>San Diego Gas &amp; Electric Co</v>
      </c>
      <c r="C32" s="976" t="s">
        <v>23</v>
      </c>
      <c r="D32" s="976" t="s">
        <v>925</v>
      </c>
      <c r="E32" s="976"/>
      <c r="F32" s="1002" t="s">
        <v>1565</v>
      </c>
      <c r="G32" s="976" t="s">
        <v>1515</v>
      </c>
      <c r="H32" s="1006"/>
      <c r="I32" s="1006"/>
      <c r="J32" s="1006"/>
      <c r="K32" s="1006"/>
      <c r="L32" s="1006"/>
      <c r="M32" s="1006"/>
      <c r="N32" s="1006"/>
      <c r="O32" s="1006"/>
      <c r="P32" s="1006"/>
      <c r="Q32" s="1006"/>
      <c r="R32" s="994"/>
      <c r="S32" s="994"/>
      <c r="T32" s="977"/>
    </row>
    <row r="33" spans="1:20">
      <c r="A33" s="976">
        <v>314</v>
      </c>
      <c r="B33" s="976" t="str">
        <f t="shared" si="0"/>
        <v>San Diego Gas &amp; Electric Co</v>
      </c>
      <c r="C33" s="976" t="s">
        <v>1384</v>
      </c>
      <c r="D33" s="976" t="s">
        <v>732</v>
      </c>
      <c r="E33" s="976" t="s">
        <v>1426</v>
      </c>
      <c r="F33" s="1002" t="s">
        <v>1430</v>
      </c>
      <c r="G33" s="976" t="s">
        <v>1427</v>
      </c>
      <c r="H33" s="1006"/>
      <c r="I33" s="1006"/>
      <c r="J33" s="1006"/>
      <c r="K33" s="1006"/>
      <c r="L33" s="1006"/>
      <c r="M33" s="1006"/>
      <c r="N33" s="1006"/>
      <c r="O33" s="1006"/>
      <c r="P33" s="1006"/>
      <c r="Q33" s="1006"/>
      <c r="R33" s="994"/>
      <c r="S33" s="994"/>
      <c r="T33" s="977"/>
    </row>
    <row r="34" spans="1:20">
      <c r="A34" s="976">
        <v>315</v>
      </c>
      <c r="B34" s="976" t="str">
        <f t="shared" si="0"/>
        <v>San Diego Gas &amp; Electric Co</v>
      </c>
      <c r="C34" s="976" t="s">
        <v>1384</v>
      </c>
      <c r="D34" s="976" t="s">
        <v>732</v>
      </c>
      <c r="E34" s="976" t="s">
        <v>1433</v>
      </c>
      <c r="F34" s="1002" t="s">
        <v>1436</v>
      </c>
      <c r="G34" s="976" t="s">
        <v>1434</v>
      </c>
      <c r="H34" s="1006"/>
      <c r="I34" s="1006"/>
      <c r="J34" s="1006"/>
      <c r="K34" s="1006"/>
      <c r="L34" s="1006"/>
      <c r="M34" s="1006"/>
      <c r="N34" s="1006"/>
      <c r="O34" s="1006"/>
      <c r="P34" s="1006"/>
      <c r="Q34" s="1006"/>
      <c r="R34" s="994"/>
      <c r="S34" s="994"/>
      <c r="T34" s="976"/>
    </row>
    <row r="35" spans="1:20">
      <c r="A35" s="976">
        <v>316</v>
      </c>
      <c r="B35" s="976" t="str">
        <f t="shared" si="0"/>
        <v>San Diego Gas &amp; Electric Co</v>
      </c>
      <c r="C35" s="976" t="s">
        <v>1384</v>
      </c>
      <c r="D35" s="976" t="s">
        <v>732</v>
      </c>
      <c r="E35" s="976" t="s">
        <v>1438</v>
      </c>
      <c r="F35" s="1002" t="s">
        <v>1440</v>
      </c>
      <c r="G35" s="976" t="s">
        <v>896</v>
      </c>
      <c r="H35" s="1006"/>
      <c r="I35" s="1006"/>
      <c r="J35" s="1006"/>
      <c r="K35" s="1006"/>
      <c r="L35" s="1006"/>
      <c r="M35" s="1006"/>
      <c r="N35" s="1006"/>
      <c r="O35" s="1006"/>
      <c r="P35" s="1006"/>
      <c r="Q35" s="1006"/>
      <c r="R35" s="994"/>
      <c r="S35" s="994"/>
      <c r="T35" s="977"/>
    </row>
    <row r="36" spans="1:20">
      <c r="A36" s="976">
        <v>317</v>
      </c>
      <c r="B36" s="976" t="str">
        <f t="shared" si="0"/>
        <v>San Diego Gas &amp; Electric Co</v>
      </c>
      <c r="C36" s="976" t="s">
        <v>1384</v>
      </c>
      <c r="D36" s="976" t="s">
        <v>732</v>
      </c>
      <c r="E36" s="976" t="s">
        <v>1442</v>
      </c>
      <c r="F36" s="1002" t="s">
        <v>1444</v>
      </c>
      <c r="G36" s="976" t="s">
        <v>1292</v>
      </c>
      <c r="H36" s="1006"/>
      <c r="I36" s="1006"/>
      <c r="J36" s="1006"/>
      <c r="K36" s="1006"/>
      <c r="L36" s="1006"/>
      <c r="M36" s="1006"/>
      <c r="N36" s="1006"/>
      <c r="O36" s="1006"/>
      <c r="P36" s="1006"/>
      <c r="Q36" s="1006"/>
      <c r="R36" s="994"/>
      <c r="S36" s="994"/>
      <c r="T36" s="977"/>
    </row>
    <row r="37" spans="1:20" ht="31.2">
      <c r="A37" s="976">
        <v>318</v>
      </c>
      <c r="B37" s="976" t="str">
        <f t="shared" si="0"/>
        <v>San Diego Gas &amp; Electric Co</v>
      </c>
      <c r="C37" s="976" t="s">
        <v>1384</v>
      </c>
      <c r="D37" s="976" t="s">
        <v>732</v>
      </c>
      <c r="E37" s="976" t="s">
        <v>1447</v>
      </c>
      <c r="F37" s="1003" t="s">
        <v>1625</v>
      </c>
      <c r="G37" s="976" t="s">
        <v>1448</v>
      </c>
      <c r="H37" s="1006"/>
      <c r="I37" s="1006"/>
      <c r="J37" s="1006"/>
      <c r="K37" s="1006"/>
      <c r="L37" s="1006"/>
      <c r="M37" s="1006"/>
      <c r="N37" s="1006"/>
      <c r="O37" s="1006"/>
      <c r="P37" s="1006"/>
      <c r="Q37" s="1006"/>
      <c r="R37" s="994"/>
      <c r="S37" s="994"/>
      <c r="T37" s="977"/>
    </row>
    <row r="38" spans="1:20" ht="31.2">
      <c r="A38" s="976">
        <v>319</v>
      </c>
      <c r="B38" s="976" t="str">
        <f t="shared" si="0"/>
        <v>San Diego Gas &amp; Electric Co</v>
      </c>
      <c r="C38" s="976" t="s">
        <v>1384</v>
      </c>
      <c r="D38" s="976" t="s">
        <v>732</v>
      </c>
      <c r="E38" s="976" t="s">
        <v>1454</v>
      </c>
      <c r="F38" s="1003" t="s">
        <v>1625</v>
      </c>
      <c r="G38" s="976" t="s">
        <v>1455</v>
      </c>
      <c r="H38" s="1006"/>
      <c r="I38" s="1006"/>
      <c r="J38" s="1006"/>
      <c r="K38" s="1006"/>
      <c r="L38" s="1006"/>
      <c r="M38" s="1006"/>
      <c r="N38" s="1006"/>
      <c r="O38" s="1006"/>
      <c r="P38" s="1006"/>
      <c r="Q38" s="1006"/>
      <c r="R38" s="994"/>
      <c r="S38" s="994"/>
      <c r="T38" s="977"/>
    </row>
    <row r="39" spans="1:20" ht="31.2">
      <c r="A39" s="976">
        <v>320</v>
      </c>
      <c r="B39" s="976" t="str">
        <f t="shared" si="0"/>
        <v>San Diego Gas &amp; Electric Co</v>
      </c>
      <c r="C39" s="976" t="s">
        <v>1384</v>
      </c>
      <c r="D39" s="976" t="s">
        <v>732</v>
      </c>
      <c r="E39" s="976" t="s">
        <v>1456</v>
      </c>
      <c r="F39" s="1003" t="s">
        <v>1625</v>
      </c>
      <c r="G39" s="976" t="s">
        <v>1457</v>
      </c>
      <c r="H39" s="1006"/>
      <c r="I39" s="1006"/>
      <c r="J39" s="1006"/>
      <c r="K39" s="1006"/>
      <c r="L39" s="1006"/>
      <c r="M39" s="1006"/>
      <c r="N39" s="1006"/>
      <c r="O39" s="1006"/>
      <c r="P39" s="1006"/>
      <c r="Q39" s="1006"/>
      <c r="R39" s="994"/>
      <c r="S39" s="994"/>
      <c r="T39" s="977"/>
    </row>
    <row r="40" spans="1:20">
      <c r="A40" s="976" t="s">
        <v>1760</v>
      </c>
      <c r="B40" s="976" t="str">
        <f t="shared" si="0"/>
        <v>San Diego Gas &amp; Electric Co</v>
      </c>
      <c r="C40" s="976" t="s">
        <v>23</v>
      </c>
      <c r="D40" s="976" t="s">
        <v>732</v>
      </c>
      <c r="E40" s="976"/>
      <c r="F40" s="1002" t="s">
        <v>1546</v>
      </c>
      <c r="G40" s="976" t="s">
        <v>1292</v>
      </c>
      <c r="H40" s="1007"/>
      <c r="I40" s="1006"/>
      <c r="J40" s="1006"/>
      <c r="K40" s="1006"/>
      <c r="L40" s="1006"/>
      <c r="M40" s="1006"/>
      <c r="N40" s="1006"/>
      <c r="O40" s="1006"/>
      <c r="P40" s="1006"/>
      <c r="Q40" s="1006"/>
      <c r="R40" s="1006"/>
      <c r="S40" s="1006"/>
      <c r="T40" s="976" t="s">
        <v>1632</v>
      </c>
    </row>
    <row r="41" spans="1:20" ht="46.8">
      <c r="A41" s="976" t="s">
        <v>1761</v>
      </c>
      <c r="B41" s="976" t="str">
        <f t="shared" si="0"/>
        <v>San Diego Gas &amp; Electric Co</v>
      </c>
      <c r="C41" s="976" t="s">
        <v>23</v>
      </c>
      <c r="D41" s="976" t="s">
        <v>732</v>
      </c>
      <c r="E41" s="976"/>
      <c r="F41" s="1002" t="s">
        <v>1547</v>
      </c>
      <c r="G41" s="976" t="s">
        <v>1292</v>
      </c>
      <c r="H41" s="1007"/>
      <c r="I41" s="1006"/>
      <c r="J41" s="1006"/>
      <c r="K41" s="1006"/>
      <c r="L41" s="1006"/>
      <c r="M41" s="1006"/>
      <c r="N41" s="1006"/>
      <c r="O41" s="1006"/>
      <c r="P41" s="1006"/>
      <c r="Q41" s="1006"/>
      <c r="R41" s="1006"/>
      <c r="S41" s="1006"/>
      <c r="T41" s="976" t="s">
        <v>1631</v>
      </c>
    </row>
    <row r="42" spans="1:20" ht="46.8">
      <c r="A42" s="976" t="s">
        <v>1762</v>
      </c>
      <c r="B42" s="976" t="str">
        <f t="shared" si="0"/>
        <v>San Diego Gas &amp; Electric Co</v>
      </c>
      <c r="C42" s="976" t="s">
        <v>23</v>
      </c>
      <c r="D42" s="976" t="s">
        <v>732</v>
      </c>
      <c r="E42" s="976"/>
      <c r="F42" s="1002" t="s">
        <v>1548</v>
      </c>
      <c r="G42" s="976" t="s">
        <v>1567</v>
      </c>
      <c r="H42" s="1006"/>
      <c r="I42" s="1006"/>
      <c r="J42" s="1006"/>
      <c r="K42" s="1006"/>
      <c r="L42" s="1006"/>
      <c r="M42" s="1006"/>
      <c r="N42" s="1006"/>
      <c r="O42" s="1006"/>
      <c r="P42" s="1006"/>
      <c r="Q42" s="1006"/>
      <c r="R42" s="1006"/>
      <c r="S42" s="1006"/>
      <c r="T42" s="976" t="s">
        <v>1631</v>
      </c>
    </row>
    <row r="43" spans="1:20">
      <c r="A43" s="976" t="s">
        <v>1763</v>
      </c>
      <c r="B43" s="976" t="str">
        <f t="shared" si="0"/>
        <v>San Diego Gas &amp; Electric Co</v>
      </c>
      <c r="C43" s="976" t="s">
        <v>23</v>
      </c>
      <c r="D43" s="976" t="s">
        <v>732</v>
      </c>
      <c r="E43" s="976"/>
      <c r="F43" s="1002" t="s">
        <v>1549</v>
      </c>
      <c r="G43" s="976" t="s">
        <v>896</v>
      </c>
      <c r="H43" s="1007"/>
      <c r="I43" s="1006"/>
      <c r="J43" s="1006"/>
      <c r="K43" s="1006"/>
      <c r="L43" s="1006"/>
      <c r="M43" s="1006"/>
      <c r="N43" s="1006"/>
      <c r="O43" s="1006"/>
      <c r="P43" s="1006"/>
      <c r="Q43" s="1006"/>
      <c r="R43" s="1006"/>
      <c r="S43" s="1006"/>
      <c r="T43" s="976" t="s">
        <v>1631</v>
      </c>
    </row>
    <row r="44" spans="1:20" ht="31.2">
      <c r="A44" s="976" t="s">
        <v>1764</v>
      </c>
      <c r="B44" s="976" t="str">
        <f t="shared" si="0"/>
        <v>San Diego Gas &amp; Electric Co</v>
      </c>
      <c r="C44" s="976" t="s">
        <v>23</v>
      </c>
      <c r="D44" s="976" t="s">
        <v>732</v>
      </c>
      <c r="E44" s="976"/>
      <c r="F44" s="1002" t="s">
        <v>1550</v>
      </c>
      <c r="G44" s="976" t="s">
        <v>896</v>
      </c>
      <c r="H44" s="1007"/>
      <c r="I44" s="1006"/>
      <c r="J44" s="1006"/>
      <c r="K44" s="1006"/>
      <c r="L44" s="1006"/>
      <c r="M44" s="1006"/>
      <c r="N44" s="1006"/>
      <c r="O44" s="1006"/>
      <c r="P44" s="1006"/>
      <c r="Q44" s="1006"/>
      <c r="R44" s="1006"/>
      <c r="S44" s="1006"/>
      <c r="T44" s="976" t="s">
        <v>1631</v>
      </c>
    </row>
    <row r="45" spans="1:20" ht="31.2">
      <c r="A45" s="976" t="s">
        <v>1765</v>
      </c>
      <c r="B45" s="976" t="str">
        <f t="shared" si="0"/>
        <v>San Diego Gas &amp; Electric Co</v>
      </c>
      <c r="C45" s="976" t="s">
        <v>23</v>
      </c>
      <c r="D45" s="976" t="s">
        <v>732</v>
      </c>
      <c r="E45" s="976"/>
      <c r="F45" s="1002" t="s">
        <v>1551</v>
      </c>
      <c r="G45" s="976" t="s">
        <v>896</v>
      </c>
      <c r="H45" s="1007"/>
      <c r="I45" s="1006"/>
      <c r="J45" s="1006"/>
      <c r="K45" s="1006"/>
      <c r="L45" s="1006"/>
      <c r="M45" s="1006"/>
      <c r="N45" s="1006"/>
      <c r="O45" s="1006"/>
      <c r="P45" s="1006"/>
      <c r="Q45" s="1006"/>
      <c r="R45" s="1006"/>
      <c r="S45" s="1006"/>
      <c r="T45" s="976" t="s">
        <v>1632</v>
      </c>
    </row>
    <row r="46" spans="1:20">
      <c r="A46" s="976" t="s">
        <v>1766</v>
      </c>
      <c r="B46" s="976" t="str">
        <f t="shared" si="0"/>
        <v>San Diego Gas &amp; Electric Co</v>
      </c>
      <c r="C46" s="976" t="s">
        <v>23</v>
      </c>
      <c r="D46" s="976" t="s">
        <v>925</v>
      </c>
      <c r="E46" s="976"/>
      <c r="F46" s="1002" t="s">
        <v>1566</v>
      </c>
      <c r="G46" s="976" t="s">
        <v>1292</v>
      </c>
      <c r="H46" s="1006"/>
      <c r="I46" s="1006"/>
      <c r="J46" s="1006"/>
      <c r="K46" s="1006"/>
      <c r="L46" s="1006"/>
      <c r="M46" s="1006"/>
      <c r="N46" s="1006"/>
      <c r="O46" s="1006"/>
      <c r="P46" s="1006"/>
      <c r="Q46" s="1006"/>
      <c r="R46" s="1006"/>
      <c r="S46" s="1006"/>
      <c r="T46" s="976" t="s">
        <v>1631</v>
      </c>
    </row>
    <row r="47" spans="1:20" ht="31.2">
      <c r="A47" s="976" t="s">
        <v>1767</v>
      </c>
      <c r="B47" s="976" t="str">
        <f t="shared" si="0"/>
        <v>San Diego Gas &amp; Electric Co</v>
      </c>
      <c r="C47" s="976" t="s">
        <v>23</v>
      </c>
      <c r="D47" s="976" t="s">
        <v>732</v>
      </c>
      <c r="E47" s="979" t="s">
        <v>1626</v>
      </c>
      <c r="F47" s="1002" t="s">
        <v>1552</v>
      </c>
      <c r="G47" s="979" t="s">
        <v>1568</v>
      </c>
      <c r="H47" s="1006"/>
      <c r="I47" s="1006"/>
      <c r="J47" s="1006"/>
      <c r="K47" s="1006"/>
      <c r="L47" s="1006"/>
      <c r="M47" s="1006"/>
      <c r="N47" s="1006"/>
      <c r="O47" s="1006"/>
      <c r="P47" s="1006"/>
      <c r="Q47" s="1006"/>
      <c r="R47" s="1006"/>
      <c r="S47" s="1006"/>
      <c r="T47" s="976" t="s">
        <v>1629</v>
      </c>
    </row>
    <row r="48" spans="1:20" ht="31.2">
      <c r="A48" s="976" t="s">
        <v>1768</v>
      </c>
      <c r="B48" s="976" t="str">
        <f t="shared" si="0"/>
        <v>San Diego Gas &amp; Electric Co</v>
      </c>
      <c r="C48" s="976" t="s">
        <v>23</v>
      </c>
      <c r="D48" s="976" t="s">
        <v>732</v>
      </c>
      <c r="E48" s="979" t="s">
        <v>1626</v>
      </c>
      <c r="F48" s="1002" t="s">
        <v>1553</v>
      </c>
      <c r="G48" s="979" t="s">
        <v>1568</v>
      </c>
      <c r="H48" s="1006"/>
      <c r="I48" s="1006"/>
      <c r="J48" s="1006"/>
      <c r="K48" s="1006"/>
      <c r="L48" s="1006"/>
      <c r="M48" s="1006"/>
      <c r="N48" s="1006"/>
      <c r="O48" s="1006"/>
      <c r="P48" s="1006"/>
      <c r="Q48" s="1006"/>
      <c r="R48" s="1006"/>
      <c r="S48" s="1006"/>
      <c r="T48" s="976" t="s">
        <v>1629</v>
      </c>
    </row>
    <row r="49" spans="1:20">
      <c r="A49" s="976" t="s">
        <v>1769</v>
      </c>
      <c r="B49" s="976" t="str">
        <f t="shared" si="0"/>
        <v>San Diego Gas &amp; Electric Co</v>
      </c>
      <c r="C49" s="976" t="s">
        <v>23</v>
      </c>
      <c r="D49" s="976" t="s">
        <v>732</v>
      </c>
      <c r="E49" s="976"/>
      <c r="F49" s="1002" t="s">
        <v>1554</v>
      </c>
      <c r="G49" s="976" t="s">
        <v>1292</v>
      </c>
      <c r="H49" s="1006"/>
      <c r="I49" s="1006"/>
      <c r="J49" s="1006"/>
      <c r="K49" s="1006"/>
      <c r="L49" s="1006"/>
      <c r="M49" s="1006"/>
      <c r="N49" s="1006"/>
      <c r="O49" s="1006"/>
      <c r="P49" s="1006"/>
      <c r="Q49" s="1006"/>
      <c r="R49" s="1006"/>
      <c r="S49" s="1006"/>
      <c r="T49" s="976" t="s">
        <v>1627</v>
      </c>
    </row>
    <row r="50" spans="1:20">
      <c r="A50" s="976" t="s">
        <v>1770</v>
      </c>
      <c r="B50" s="976" t="str">
        <f t="shared" si="0"/>
        <v>San Diego Gas &amp; Electric Co</v>
      </c>
      <c r="C50" s="976" t="s">
        <v>23</v>
      </c>
      <c r="D50" s="976" t="s">
        <v>732</v>
      </c>
      <c r="E50" s="976"/>
      <c r="F50" s="1002" t="s">
        <v>1555</v>
      </c>
      <c r="G50" s="976" t="s">
        <v>1569</v>
      </c>
      <c r="H50" s="1007"/>
      <c r="I50" s="1006"/>
      <c r="J50" s="1006"/>
      <c r="K50" s="1006"/>
      <c r="L50" s="1006"/>
      <c r="M50" s="1006"/>
      <c r="N50" s="1006"/>
      <c r="O50" s="1006"/>
      <c r="P50" s="1006"/>
      <c r="Q50" s="1006"/>
      <c r="R50" s="1006"/>
      <c r="S50" s="1006"/>
      <c r="T50" s="976" t="s">
        <v>1623</v>
      </c>
    </row>
    <row r="51" spans="1:20" ht="31.2">
      <c r="A51" s="976" t="s">
        <v>1771</v>
      </c>
      <c r="B51" s="976" t="str">
        <f t="shared" si="0"/>
        <v>San Diego Gas &amp; Electric Co</v>
      </c>
      <c r="C51" s="976" t="s">
        <v>23</v>
      </c>
      <c r="D51" s="976" t="s">
        <v>732</v>
      </c>
      <c r="E51" s="976"/>
      <c r="F51" s="1002" t="s">
        <v>1556</v>
      </c>
      <c r="G51" s="976" t="s">
        <v>1515</v>
      </c>
      <c r="H51" s="1007"/>
      <c r="I51" s="1006"/>
      <c r="J51" s="1006"/>
      <c r="K51" s="1006"/>
      <c r="L51" s="1006"/>
      <c r="M51" s="1006"/>
      <c r="N51" s="1006"/>
      <c r="O51" s="1006"/>
      <c r="P51" s="1006"/>
      <c r="Q51" s="1006"/>
      <c r="R51" s="1006"/>
      <c r="S51" s="1006"/>
      <c r="T51" s="976" t="s">
        <v>1632</v>
      </c>
    </row>
    <row r="52" spans="1:20" ht="31.2">
      <c r="A52" s="976" t="s">
        <v>1772</v>
      </c>
      <c r="B52" s="976" t="str">
        <f t="shared" si="0"/>
        <v>San Diego Gas &amp; Electric Co</v>
      </c>
      <c r="C52" s="976" t="s">
        <v>23</v>
      </c>
      <c r="D52" s="976" t="s">
        <v>732</v>
      </c>
      <c r="E52" s="976"/>
      <c r="F52" s="1002" t="s">
        <v>1557</v>
      </c>
      <c r="G52" s="976" t="s">
        <v>896</v>
      </c>
      <c r="H52" s="1007"/>
      <c r="I52" s="1006" t="s">
        <v>1619</v>
      </c>
      <c r="J52" s="1006"/>
      <c r="K52" s="1006"/>
      <c r="L52" s="1006"/>
      <c r="M52" s="1006"/>
      <c r="N52" s="1006"/>
      <c r="O52" s="1006" t="s">
        <v>1562</v>
      </c>
      <c r="P52" s="1006"/>
      <c r="Q52" s="1006"/>
      <c r="R52" s="994"/>
      <c r="S52" s="994"/>
      <c r="T52" s="976" t="s">
        <v>751</v>
      </c>
    </row>
    <row r="53" spans="1:20" ht="31.2">
      <c r="A53" s="976" t="s">
        <v>1773</v>
      </c>
      <c r="B53" s="976" t="str">
        <f t="shared" si="0"/>
        <v>San Diego Gas &amp; Electric Co</v>
      </c>
      <c r="C53" s="976" t="s">
        <v>23</v>
      </c>
      <c r="D53" s="976" t="s">
        <v>732</v>
      </c>
      <c r="E53" s="976"/>
      <c r="F53" s="1002" t="s">
        <v>1558</v>
      </c>
      <c r="G53" s="976" t="s">
        <v>896</v>
      </c>
      <c r="H53" s="1007"/>
      <c r="I53" s="1006" t="s">
        <v>1619</v>
      </c>
      <c r="J53" s="1006"/>
      <c r="K53" s="1006"/>
      <c r="L53" s="1006"/>
      <c r="M53" s="1006"/>
      <c r="N53" s="1006"/>
      <c r="O53" s="1006" t="s">
        <v>1562</v>
      </c>
      <c r="P53" s="1006"/>
      <c r="Q53" s="1006"/>
      <c r="R53" s="994"/>
      <c r="S53" s="994"/>
      <c r="T53" s="976" t="s">
        <v>751</v>
      </c>
    </row>
    <row r="54" spans="1:20" ht="31.2">
      <c r="A54" s="976" t="s">
        <v>1774</v>
      </c>
      <c r="B54" s="976" t="str">
        <f t="shared" si="0"/>
        <v>San Diego Gas &amp; Electric Co</v>
      </c>
      <c r="C54" s="976" t="s">
        <v>23</v>
      </c>
      <c r="D54" s="976" t="s">
        <v>732</v>
      </c>
      <c r="E54" s="976"/>
      <c r="F54" s="1002" t="s">
        <v>1559</v>
      </c>
      <c r="G54" s="976" t="s">
        <v>896</v>
      </c>
      <c r="H54" s="1007"/>
      <c r="I54" s="1006" t="s">
        <v>1619</v>
      </c>
      <c r="J54" s="1006"/>
      <c r="K54" s="1006"/>
      <c r="L54" s="1006"/>
      <c r="M54" s="1006"/>
      <c r="N54" s="1006"/>
      <c r="O54" s="1006" t="s">
        <v>1562</v>
      </c>
      <c r="P54" s="1006"/>
      <c r="Q54" s="1006"/>
      <c r="R54" s="994"/>
      <c r="S54" s="994"/>
      <c r="T54" s="976" t="s">
        <v>751</v>
      </c>
    </row>
    <row r="55" spans="1:20" ht="31.2">
      <c r="A55" s="976" t="s">
        <v>1775</v>
      </c>
      <c r="B55" s="976" t="str">
        <f t="shared" si="0"/>
        <v>San Diego Gas &amp; Electric Co</v>
      </c>
      <c r="C55" s="976" t="s">
        <v>23</v>
      </c>
      <c r="D55" s="976" t="s">
        <v>732</v>
      </c>
      <c r="E55" s="976"/>
      <c r="F55" s="1002" t="s">
        <v>1560</v>
      </c>
      <c r="G55" s="976" t="s">
        <v>896</v>
      </c>
      <c r="H55" s="1007"/>
      <c r="I55" s="1006" t="s">
        <v>1619</v>
      </c>
      <c r="J55" s="1006"/>
      <c r="K55" s="1006"/>
      <c r="L55" s="1006"/>
      <c r="M55" s="1006"/>
      <c r="N55" s="1006"/>
      <c r="O55" s="1006" t="s">
        <v>1562</v>
      </c>
      <c r="P55" s="1006"/>
      <c r="Q55" s="1006"/>
      <c r="R55" s="994"/>
      <c r="S55" s="994"/>
      <c r="T55" s="976" t="s">
        <v>751</v>
      </c>
    </row>
    <row r="56" spans="1:20">
      <c r="A56" s="976"/>
      <c r="B56" s="976"/>
      <c r="C56" s="976"/>
      <c r="D56" s="977"/>
      <c r="E56" s="977"/>
      <c r="F56" s="1004"/>
      <c r="G56" s="976"/>
      <c r="H56" s="1007"/>
      <c r="I56" s="1006"/>
      <c r="J56" s="1006"/>
      <c r="K56" s="1006"/>
      <c r="L56" s="1006"/>
      <c r="M56" s="1006"/>
      <c r="N56" s="1006"/>
      <c r="O56" s="1006"/>
      <c r="P56" s="1006"/>
      <c r="Q56" s="1006"/>
      <c r="R56" s="1006"/>
      <c r="S56" s="1006"/>
      <c r="T56" s="976"/>
    </row>
    <row r="57" spans="1:20">
      <c r="A57" s="976"/>
      <c r="B57" s="976"/>
      <c r="C57" s="976"/>
      <c r="D57" s="977"/>
      <c r="E57" s="977"/>
      <c r="F57" s="1004"/>
      <c r="G57" s="976"/>
      <c r="H57" s="1005"/>
      <c r="I57" s="979"/>
      <c r="J57" s="979"/>
      <c r="K57" s="979"/>
      <c r="L57" s="979"/>
      <c r="M57" s="979"/>
      <c r="N57" s="979"/>
      <c r="O57" s="979"/>
      <c r="P57" s="976"/>
      <c r="Q57" s="976"/>
      <c r="R57" s="976"/>
      <c r="S57" s="976"/>
      <c r="T57" s="976"/>
    </row>
    <row r="58" spans="1:20">
      <c r="A58" s="976"/>
      <c r="B58" s="976"/>
      <c r="C58" s="976"/>
      <c r="D58" s="977"/>
      <c r="E58" s="977"/>
      <c r="F58" s="978"/>
      <c r="G58" s="976"/>
      <c r="H58" s="1005"/>
      <c r="I58" s="979"/>
      <c r="J58" s="979"/>
      <c r="K58" s="979"/>
      <c r="L58" s="979"/>
      <c r="M58" s="979"/>
      <c r="N58" s="979"/>
      <c r="O58" s="979"/>
      <c r="P58" s="976"/>
      <c r="Q58" s="976"/>
      <c r="R58" s="976"/>
      <c r="S58" s="976"/>
      <c r="T58" s="976"/>
    </row>
    <row r="59" spans="1:20">
      <c r="A59" s="976"/>
      <c r="B59" s="976"/>
      <c r="C59" s="976"/>
      <c r="D59" s="977"/>
      <c r="E59" s="977"/>
      <c r="F59" s="978"/>
      <c r="G59" s="976"/>
      <c r="H59" s="1005"/>
      <c r="I59" s="979"/>
      <c r="J59" s="979"/>
      <c r="K59" s="979"/>
      <c r="L59" s="979"/>
      <c r="M59" s="979"/>
      <c r="N59" s="979"/>
      <c r="O59" s="979"/>
      <c r="P59" s="976"/>
      <c r="Q59" s="976"/>
      <c r="R59" s="976"/>
      <c r="S59" s="976"/>
      <c r="T59" s="976"/>
    </row>
    <row r="60" spans="1:20">
      <c r="A60" s="976"/>
      <c r="B60" s="976"/>
      <c r="C60" s="976"/>
      <c r="D60" s="977"/>
      <c r="E60" s="977"/>
      <c r="F60" s="978"/>
      <c r="G60" s="976"/>
      <c r="H60" s="1005"/>
      <c r="I60" s="979"/>
      <c r="J60" s="979"/>
      <c r="K60" s="979"/>
      <c r="L60" s="979"/>
      <c r="M60" s="979"/>
      <c r="N60" s="979"/>
      <c r="O60" s="979"/>
      <c r="P60" s="976"/>
      <c r="Q60" s="976"/>
      <c r="R60" s="976"/>
      <c r="S60" s="976"/>
      <c r="T60" s="976"/>
    </row>
    <row r="61" spans="1:20">
      <c r="A61" s="976"/>
      <c r="B61" s="976"/>
      <c r="C61" s="976"/>
      <c r="D61" s="977"/>
      <c r="E61" s="977"/>
      <c r="F61" s="978"/>
      <c r="G61" s="976"/>
      <c r="H61" s="1005"/>
      <c r="I61" s="979"/>
      <c r="J61" s="979"/>
      <c r="K61" s="979"/>
      <c r="L61" s="979"/>
      <c r="M61" s="979"/>
      <c r="N61" s="979"/>
      <c r="O61" s="979"/>
      <c r="P61" s="976"/>
      <c r="Q61" s="976"/>
      <c r="R61" s="976"/>
      <c r="S61" s="976"/>
      <c r="T61" s="976"/>
    </row>
    <row r="62" spans="1:20">
      <c r="A62" s="976"/>
      <c r="B62" s="976"/>
      <c r="C62" s="976"/>
      <c r="D62" s="977"/>
      <c r="E62" s="977"/>
      <c r="F62" s="978"/>
      <c r="G62" s="976"/>
      <c r="H62" s="1005"/>
      <c r="I62" s="979"/>
      <c r="J62" s="979"/>
      <c r="K62" s="979"/>
      <c r="L62" s="979"/>
      <c r="M62" s="979"/>
      <c r="N62" s="979"/>
      <c r="O62" s="979"/>
      <c r="P62" s="976"/>
      <c r="Q62" s="976"/>
      <c r="R62" s="976"/>
      <c r="S62" s="976"/>
      <c r="T62" s="976"/>
    </row>
    <row r="63" spans="1:20">
      <c r="A63" s="976"/>
      <c r="B63" s="976"/>
      <c r="C63" s="976"/>
      <c r="D63" s="977"/>
      <c r="E63" s="977"/>
      <c r="F63" s="978"/>
      <c r="G63" s="976"/>
      <c r="H63" s="1005"/>
      <c r="I63" s="979"/>
      <c r="J63" s="979"/>
      <c r="K63" s="979"/>
      <c r="L63" s="979"/>
      <c r="M63" s="979"/>
      <c r="N63" s="979"/>
      <c r="O63" s="979"/>
      <c r="P63" s="976"/>
      <c r="Q63" s="976"/>
      <c r="R63" s="976"/>
      <c r="S63" s="976"/>
      <c r="T63" s="976"/>
    </row>
    <row r="64" spans="1:20">
      <c r="A64" s="976"/>
      <c r="B64" s="976"/>
      <c r="C64" s="976"/>
      <c r="D64" s="977"/>
      <c r="E64" s="977"/>
      <c r="F64" s="978"/>
      <c r="G64" s="976"/>
      <c r="H64" s="1005"/>
      <c r="I64" s="979"/>
      <c r="J64" s="979"/>
      <c r="K64" s="979"/>
      <c r="L64" s="979"/>
      <c r="M64" s="979"/>
      <c r="N64" s="979"/>
      <c r="O64" s="979"/>
      <c r="P64" s="976"/>
      <c r="Q64" s="976"/>
      <c r="R64" s="976"/>
      <c r="S64" s="976"/>
      <c r="T64" s="976"/>
    </row>
    <row r="65" spans="1:20">
      <c r="A65" s="976"/>
      <c r="B65" s="976"/>
      <c r="C65" s="976"/>
      <c r="D65" s="977"/>
      <c r="E65" s="977"/>
      <c r="F65" s="978"/>
      <c r="G65" s="976"/>
      <c r="H65" s="1005"/>
      <c r="I65" s="979"/>
      <c r="J65" s="979"/>
      <c r="K65" s="979"/>
      <c r="L65" s="979"/>
      <c r="M65" s="979"/>
      <c r="N65" s="979"/>
      <c r="O65" s="979"/>
      <c r="P65" s="976"/>
      <c r="Q65" s="976"/>
      <c r="R65" s="976"/>
      <c r="S65" s="976"/>
      <c r="T65" s="976"/>
    </row>
  </sheetData>
  <autoFilter ref="A5:R55" xr:uid="{C489F7D5-36C6-45D2-9D32-766458D0B172}"/>
  <mergeCells count="1">
    <mergeCell ref="C4:S4"/>
  </mergeCells>
  <phoneticPr fontId="207"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CFCD-8798-4333-A500-47E30EBC35AE}">
  <dimension ref="A1:M28"/>
  <sheetViews>
    <sheetView workbookViewId="0">
      <selection activeCell="O14" sqref="O14"/>
    </sheetView>
  </sheetViews>
  <sheetFormatPr defaultRowHeight="15.6"/>
  <cols>
    <col min="1" max="1" width="26.3984375" bestFit="1" customWidth="1"/>
    <col min="2" max="2" width="22.5" bestFit="1" customWidth="1"/>
  </cols>
  <sheetData>
    <row r="1" spans="1:13">
      <c r="A1" s="29" t="s">
        <v>96</v>
      </c>
      <c r="B1" s="476" t="str">
        <f>PA_NAME</f>
        <v>San Diego Gas &amp; Electric Co</v>
      </c>
    </row>
    <row r="2" spans="1:13">
      <c r="A2" s="29" t="s">
        <v>97</v>
      </c>
      <c r="B2" s="872" t="s">
        <v>276</v>
      </c>
    </row>
    <row r="3" spans="1:13">
      <c r="A3" s="121" t="s">
        <v>1872</v>
      </c>
      <c r="B3" s="119"/>
    </row>
    <row r="5" spans="1:13" ht="32.4" customHeight="1">
      <c r="B5" s="1202" t="s">
        <v>1879</v>
      </c>
      <c r="C5" s="1202"/>
      <c r="D5" s="1202"/>
      <c r="E5" s="1202"/>
      <c r="F5" s="1202"/>
      <c r="G5" s="1202"/>
      <c r="H5" s="1202"/>
      <c r="I5" s="1202"/>
      <c r="J5" s="1202"/>
      <c r="K5" s="1202"/>
      <c r="L5" s="1202"/>
      <c r="M5" s="1202"/>
    </row>
    <row r="6" spans="1:13">
      <c r="B6" s="1201"/>
      <c r="C6" s="1201"/>
      <c r="D6" s="1201"/>
      <c r="E6" s="1201"/>
      <c r="F6" s="1201"/>
      <c r="G6" s="1201"/>
      <c r="H6" s="1201"/>
      <c r="I6" s="1201"/>
      <c r="J6" s="1201"/>
      <c r="K6" s="1201"/>
      <c r="L6" s="1201"/>
      <c r="M6" s="1201"/>
    </row>
    <row r="7" spans="1:13">
      <c r="B7" s="1201"/>
      <c r="C7" s="1201"/>
      <c r="D7" s="1201"/>
      <c r="E7" s="1201"/>
      <c r="F7" s="1201"/>
      <c r="G7" s="1201"/>
      <c r="H7" s="1201"/>
      <c r="I7" s="1201"/>
      <c r="J7" s="1201"/>
      <c r="K7" s="1201"/>
      <c r="L7" s="1201"/>
      <c r="M7" s="1201"/>
    </row>
    <row r="8" spans="1:13">
      <c r="B8" s="1201"/>
      <c r="C8" s="1201"/>
      <c r="D8" s="1201"/>
      <c r="E8" s="1201"/>
      <c r="F8" s="1201"/>
      <c r="G8" s="1201"/>
      <c r="H8" s="1201"/>
      <c r="I8" s="1201"/>
      <c r="J8" s="1201"/>
      <c r="K8" s="1201"/>
      <c r="L8" s="1201"/>
      <c r="M8" s="1201"/>
    </row>
    <row r="9" spans="1:13">
      <c r="B9" s="1201"/>
      <c r="C9" s="1201"/>
      <c r="D9" s="1201"/>
      <c r="E9" s="1201"/>
      <c r="F9" s="1201"/>
      <c r="G9" s="1201"/>
      <c r="H9" s="1201"/>
      <c r="I9" s="1201"/>
      <c r="J9" s="1201"/>
      <c r="K9" s="1201"/>
      <c r="L9" s="1201"/>
      <c r="M9" s="1201"/>
    </row>
    <row r="10" spans="1:13">
      <c r="B10" s="1201"/>
      <c r="C10" s="1201"/>
      <c r="D10" s="1201"/>
      <c r="E10" s="1201"/>
      <c r="F10" s="1201"/>
      <c r="G10" s="1201"/>
      <c r="H10" s="1201"/>
      <c r="I10" s="1201"/>
      <c r="J10" s="1201"/>
      <c r="K10" s="1201"/>
      <c r="L10" s="1201"/>
      <c r="M10" s="1201"/>
    </row>
    <row r="11" spans="1:13">
      <c r="B11" s="1201"/>
      <c r="C11" s="1201"/>
      <c r="D11" s="1201"/>
      <c r="E11" s="1201"/>
      <c r="F11" s="1201"/>
      <c r="G11" s="1201"/>
      <c r="H11" s="1201"/>
      <c r="I11" s="1201"/>
      <c r="J11" s="1201"/>
      <c r="K11" s="1201"/>
      <c r="L11" s="1201"/>
      <c r="M11" s="1201"/>
    </row>
    <row r="12" spans="1:13">
      <c r="B12" s="1201"/>
      <c r="C12" s="1201"/>
      <c r="D12" s="1201"/>
      <c r="E12" s="1201"/>
      <c r="F12" s="1201"/>
      <c r="G12" s="1201"/>
      <c r="H12" s="1201"/>
      <c r="I12" s="1201"/>
      <c r="J12" s="1201"/>
      <c r="K12" s="1201"/>
      <c r="L12" s="1201"/>
      <c r="M12" s="1201"/>
    </row>
    <row r="13" spans="1:13">
      <c r="B13" s="1201"/>
      <c r="C13" s="1201"/>
      <c r="D13" s="1201"/>
      <c r="E13" s="1201"/>
      <c r="F13" s="1201"/>
      <c r="G13" s="1201"/>
      <c r="H13" s="1201"/>
      <c r="I13" s="1201"/>
      <c r="J13" s="1201"/>
      <c r="K13" s="1201"/>
      <c r="L13" s="1201"/>
      <c r="M13" s="1201"/>
    </row>
    <row r="14" spans="1:13">
      <c r="B14" s="1201"/>
      <c r="C14" s="1201"/>
      <c r="D14" s="1201"/>
      <c r="E14" s="1201"/>
      <c r="F14" s="1201"/>
      <c r="G14" s="1201"/>
      <c r="H14" s="1201"/>
      <c r="I14" s="1201"/>
      <c r="J14" s="1201"/>
      <c r="K14" s="1201"/>
      <c r="L14" s="1201"/>
      <c r="M14" s="1201"/>
    </row>
    <row r="15" spans="1:13">
      <c r="B15" s="1201"/>
      <c r="C15" s="1201"/>
      <c r="D15" s="1201"/>
      <c r="E15" s="1201"/>
      <c r="F15" s="1201"/>
      <c r="G15" s="1201"/>
      <c r="H15" s="1201"/>
      <c r="I15" s="1201"/>
      <c r="J15" s="1201"/>
      <c r="K15" s="1201"/>
      <c r="L15" s="1201"/>
      <c r="M15" s="1201"/>
    </row>
    <row r="16" spans="1:13">
      <c r="B16" s="1201"/>
      <c r="C16" s="1201"/>
      <c r="D16" s="1201"/>
      <c r="E16" s="1201"/>
      <c r="F16" s="1201"/>
      <c r="G16" s="1201"/>
      <c r="H16" s="1201"/>
      <c r="I16" s="1201"/>
      <c r="J16" s="1201"/>
      <c r="K16" s="1201"/>
      <c r="L16" s="1201"/>
      <c r="M16" s="1201"/>
    </row>
    <row r="17" spans="2:13">
      <c r="B17" s="1201"/>
      <c r="C17" s="1201"/>
      <c r="D17" s="1201"/>
      <c r="E17" s="1201"/>
      <c r="F17" s="1201"/>
      <c r="G17" s="1201"/>
      <c r="H17" s="1201"/>
      <c r="I17" s="1201"/>
      <c r="J17" s="1201"/>
      <c r="K17" s="1201"/>
      <c r="L17" s="1201"/>
      <c r="M17" s="1201"/>
    </row>
    <row r="18" spans="2:13">
      <c r="B18" s="1201"/>
      <c r="C18" s="1201"/>
      <c r="D18" s="1201"/>
      <c r="E18" s="1201"/>
      <c r="F18" s="1201"/>
      <c r="G18" s="1201"/>
      <c r="H18" s="1201"/>
      <c r="I18" s="1201"/>
      <c r="J18" s="1201"/>
      <c r="K18" s="1201"/>
      <c r="L18" s="1201"/>
      <c r="M18" s="1201"/>
    </row>
    <row r="19" spans="2:13">
      <c r="B19" s="1201"/>
      <c r="C19" s="1201"/>
      <c r="D19" s="1201"/>
      <c r="E19" s="1201"/>
      <c r="F19" s="1201"/>
      <c r="G19" s="1201"/>
      <c r="H19" s="1201"/>
      <c r="I19" s="1201"/>
      <c r="J19" s="1201"/>
      <c r="K19" s="1201"/>
      <c r="L19" s="1201"/>
      <c r="M19" s="1201"/>
    </row>
    <row r="20" spans="2:13">
      <c r="B20" s="1201"/>
      <c r="C20" s="1201"/>
      <c r="D20" s="1201"/>
      <c r="E20" s="1201"/>
      <c r="F20" s="1201"/>
      <c r="G20" s="1201"/>
      <c r="H20" s="1201"/>
      <c r="I20" s="1201"/>
      <c r="J20" s="1201"/>
      <c r="K20" s="1201"/>
      <c r="L20" s="1201"/>
      <c r="M20" s="1201"/>
    </row>
    <row r="21" spans="2:13">
      <c r="B21" s="1201"/>
      <c r="C21" s="1201"/>
      <c r="D21" s="1201"/>
      <c r="E21" s="1201"/>
      <c r="F21" s="1201"/>
      <c r="G21" s="1201"/>
      <c r="H21" s="1201"/>
      <c r="I21" s="1201"/>
      <c r="J21" s="1201"/>
      <c r="K21" s="1201"/>
      <c r="L21" s="1201"/>
      <c r="M21" s="1201"/>
    </row>
    <row r="22" spans="2:13">
      <c r="B22" s="1201"/>
      <c r="C22" s="1201"/>
      <c r="D22" s="1201"/>
      <c r="E22" s="1201"/>
      <c r="F22" s="1201"/>
      <c r="G22" s="1201"/>
      <c r="H22" s="1201"/>
      <c r="I22" s="1201"/>
      <c r="J22" s="1201"/>
      <c r="K22" s="1201"/>
      <c r="L22" s="1201"/>
      <c r="M22" s="1201"/>
    </row>
    <row r="23" spans="2:13">
      <c r="B23" s="1201"/>
      <c r="C23" s="1201"/>
      <c r="D23" s="1201"/>
      <c r="E23" s="1201"/>
      <c r="F23" s="1201"/>
      <c r="G23" s="1201"/>
      <c r="H23" s="1201"/>
      <c r="I23" s="1201"/>
      <c r="J23" s="1201"/>
      <c r="K23" s="1201"/>
      <c r="L23" s="1201"/>
      <c r="M23" s="1201"/>
    </row>
    <row r="24" spans="2:13">
      <c r="B24" s="1201"/>
      <c r="C24" s="1201"/>
      <c r="D24" s="1201"/>
      <c r="E24" s="1201"/>
      <c r="F24" s="1201"/>
      <c r="G24" s="1201"/>
      <c r="H24" s="1201"/>
      <c r="I24" s="1201"/>
      <c r="J24" s="1201"/>
      <c r="K24" s="1201"/>
      <c r="L24" s="1201"/>
      <c r="M24" s="1201"/>
    </row>
    <row r="25" spans="2:13">
      <c r="B25" s="1201"/>
      <c r="C25" s="1201"/>
      <c r="D25" s="1201"/>
      <c r="E25" s="1201"/>
      <c r="F25" s="1201"/>
      <c r="G25" s="1201"/>
      <c r="H25" s="1201"/>
      <c r="I25" s="1201"/>
      <c r="J25" s="1201"/>
      <c r="K25" s="1201"/>
      <c r="L25" s="1201"/>
      <c r="M25" s="1201"/>
    </row>
    <row r="26" spans="2:13">
      <c r="B26" s="1201"/>
      <c r="C26" s="1201"/>
      <c r="D26" s="1201"/>
      <c r="E26" s="1201"/>
      <c r="F26" s="1201"/>
      <c r="G26" s="1201"/>
      <c r="H26" s="1201"/>
      <c r="I26" s="1201"/>
      <c r="J26" s="1201"/>
      <c r="K26" s="1201"/>
      <c r="L26" s="1201"/>
      <c r="M26" s="1201"/>
    </row>
    <row r="27" spans="2:13">
      <c r="B27" s="1201"/>
      <c r="C27" s="1201"/>
      <c r="D27" s="1201"/>
      <c r="E27" s="1201"/>
      <c r="F27" s="1201"/>
      <c r="G27" s="1201"/>
      <c r="H27" s="1201"/>
      <c r="I27" s="1201"/>
      <c r="J27" s="1201"/>
      <c r="K27" s="1201"/>
      <c r="L27" s="1201"/>
      <c r="M27" s="1201"/>
    </row>
    <row r="28" spans="2:13">
      <c r="B28" s="1201"/>
      <c r="C28" s="1201"/>
      <c r="D28" s="1201"/>
      <c r="E28" s="1201"/>
      <c r="F28" s="1201"/>
      <c r="G28" s="1201"/>
      <c r="H28" s="1201"/>
      <c r="I28" s="1201"/>
      <c r="J28" s="1201"/>
      <c r="K28" s="1201"/>
      <c r="L28" s="1201"/>
      <c r="M28" s="1201"/>
    </row>
  </sheetData>
  <mergeCells count="2">
    <mergeCell ref="B6:M28"/>
    <mergeCell ref="B5:M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0D16-4B9C-42EF-BC9C-8749E7BAB32B}">
  <dimension ref="A1:C205"/>
  <sheetViews>
    <sheetView workbookViewId="0">
      <selection activeCell="B17" sqref="B17"/>
    </sheetView>
  </sheetViews>
  <sheetFormatPr defaultColWidth="8.8984375" defaultRowHeight="15.6"/>
  <cols>
    <col min="1" max="1" width="34.59765625" bestFit="1" customWidth="1"/>
    <col min="2" max="2" width="52" customWidth="1"/>
    <col min="3" max="3" width="13.5" customWidth="1"/>
  </cols>
  <sheetData>
    <row r="1" spans="1:3">
      <c r="A1" s="462" t="s">
        <v>456</v>
      </c>
      <c r="B1" s="462" t="s">
        <v>732</v>
      </c>
      <c r="C1" s="462" t="s">
        <v>1618</v>
      </c>
    </row>
    <row r="2" spans="1:3">
      <c r="A2" t="s">
        <v>762</v>
      </c>
      <c r="B2" t="s">
        <v>761</v>
      </c>
      <c r="C2" t="s">
        <v>1622</v>
      </c>
    </row>
    <row r="3" spans="1:3">
      <c r="A3" t="s">
        <v>850</v>
      </c>
      <c r="B3" t="s">
        <v>769</v>
      </c>
      <c r="C3" t="s">
        <v>1623</v>
      </c>
    </row>
    <row r="4" spans="1:3">
      <c r="A4" t="s">
        <v>935</v>
      </c>
      <c r="B4" t="s">
        <v>774</v>
      </c>
      <c r="C4" t="s">
        <v>1627</v>
      </c>
    </row>
    <row r="5" spans="1:3">
      <c r="A5" t="s">
        <v>1059</v>
      </c>
      <c r="B5" t="s">
        <v>775</v>
      </c>
      <c r="C5" t="s">
        <v>1628</v>
      </c>
    </row>
    <row r="6" spans="1:3">
      <c r="A6" t="s">
        <v>1170</v>
      </c>
      <c r="B6" t="s">
        <v>776</v>
      </c>
    </row>
    <row r="7" spans="1:3">
      <c r="A7" t="s">
        <v>1237</v>
      </c>
      <c r="B7" t="s">
        <v>777</v>
      </c>
    </row>
    <row r="8" spans="1:3">
      <c r="A8" t="s">
        <v>1271</v>
      </c>
      <c r="B8" t="s">
        <v>778</v>
      </c>
    </row>
    <row r="9" spans="1:3">
      <c r="A9" t="s">
        <v>1281</v>
      </c>
      <c r="B9" t="s">
        <v>779</v>
      </c>
    </row>
    <row r="10" spans="1:3">
      <c r="A10" t="s">
        <v>1345</v>
      </c>
      <c r="B10" t="s">
        <v>782</v>
      </c>
    </row>
    <row r="11" spans="1:3">
      <c r="A11" t="s">
        <v>1384</v>
      </c>
      <c r="B11" t="s">
        <v>783</v>
      </c>
    </row>
    <row r="12" spans="1:3">
      <c r="B12" t="s">
        <v>784</v>
      </c>
    </row>
    <row r="13" spans="1:3">
      <c r="B13" t="s">
        <v>785</v>
      </c>
    </row>
    <row r="14" spans="1:3">
      <c r="B14" t="s">
        <v>786</v>
      </c>
    </row>
    <row r="15" spans="1:3">
      <c r="B15" t="s">
        <v>791</v>
      </c>
    </row>
    <row r="16" spans="1:3">
      <c r="B16" t="s">
        <v>794</v>
      </c>
    </row>
    <row r="17" spans="2:2">
      <c r="B17" t="s">
        <v>795</v>
      </c>
    </row>
    <row r="18" spans="2:2">
      <c r="B18" t="s">
        <v>796</v>
      </c>
    </row>
    <row r="19" spans="2:2">
      <c r="B19" t="s">
        <v>797</v>
      </c>
    </row>
    <row r="20" spans="2:2">
      <c r="B20" t="s">
        <v>798</v>
      </c>
    </row>
    <row r="21" spans="2:2">
      <c r="B21" t="s">
        <v>799</v>
      </c>
    </row>
    <row r="22" spans="2:2">
      <c r="B22" t="s">
        <v>801</v>
      </c>
    </row>
    <row r="23" spans="2:2">
      <c r="B23" t="s">
        <v>803</v>
      </c>
    </row>
    <row r="24" spans="2:2">
      <c r="B24" t="s">
        <v>805</v>
      </c>
    </row>
    <row r="25" spans="2:2">
      <c r="B25" t="s">
        <v>807</v>
      </c>
    </row>
    <row r="26" spans="2:2">
      <c r="B26" t="s">
        <v>808</v>
      </c>
    </row>
    <row r="27" spans="2:2">
      <c r="B27" t="s">
        <v>813</v>
      </c>
    </row>
    <row r="28" spans="2:2">
      <c r="B28" t="s">
        <v>816</v>
      </c>
    </row>
    <row r="29" spans="2:2">
      <c r="B29" t="s">
        <v>817</v>
      </c>
    </row>
    <row r="30" spans="2:2">
      <c r="B30" t="s">
        <v>818</v>
      </c>
    </row>
    <row r="31" spans="2:2">
      <c r="B31" t="s">
        <v>819</v>
      </c>
    </row>
    <row r="32" spans="2:2">
      <c r="B32" t="s">
        <v>820</v>
      </c>
    </row>
    <row r="33" spans="2:2">
      <c r="B33" t="s">
        <v>821</v>
      </c>
    </row>
    <row r="34" spans="2:2">
      <c r="B34" t="s">
        <v>823</v>
      </c>
    </row>
    <row r="35" spans="2:2">
      <c r="B35" t="s">
        <v>825</v>
      </c>
    </row>
    <row r="36" spans="2:2">
      <c r="B36" t="s">
        <v>827</v>
      </c>
    </row>
    <row r="37" spans="2:2">
      <c r="B37" t="s">
        <v>829</v>
      </c>
    </row>
    <row r="38" spans="2:2">
      <c r="B38" t="s">
        <v>830</v>
      </c>
    </row>
    <row r="39" spans="2:2">
      <c r="B39" t="s">
        <v>833</v>
      </c>
    </row>
    <row r="40" spans="2:2">
      <c r="B40" t="s">
        <v>838</v>
      </c>
    </row>
    <row r="41" spans="2:2">
      <c r="B41" t="s">
        <v>840</v>
      </c>
    </row>
    <row r="42" spans="2:2">
      <c r="B42" t="s">
        <v>842</v>
      </c>
    </row>
    <row r="43" spans="2:2">
      <c r="B43" t="s">
        <v>844</v>
      </c>
    </row>
    <row r="44" spans="2:2">
      <c r="B44" t="s">
        <v>846</v>
      </c>
    </row>
    <row r="45" spans="2:2">
      <c r="B45" t="s">
        <v>864</v>
      </c>
    </row>
    <row r="46" spans="2:2">
      <c r="B46" t="s">
        <v>868</v>
      </c>
    </row>
    <row r="47" spans="2:2">
      <c r="B47" t="s">
        <v>870</v>
      </c>
    </row>
    <row r="48" spans="2:2">
      <c r="B48" t="s">
        <v>873</v>
      </c>
    </row>
    <row r="49" spans="2:2">
      <c r="B49" t="s">
        <v>877</v>
      </c>
    </row>
    <row r="50" spans="2:2">
      <c r="B50" t="s">
        <v>878</v>
      </c>
    </row>
    <row r="51" spans="2:2">
      <c r="B51" t="s">
        <v>881</v>
      </c>
    </row>
    <row r="52" spans="2:2">
      <c r="B52" t="s">
        <v>885</v>
      </c>
    </row>
    <row r="53" spans="2:2">
      <c r="B53" t="s">
        <v>886</v>
      </c>
    </row>
    <row r="54" spans="2:2">
      <c r="B54" t="s">
        <v>889</v>
      </c>
    </row>
    <row r="55" spans="2:2">
      <c r="B55" t="s">
        <v>892</v>
      </c>
    </row>
    <row r="56" spans="2:2">
      <c r="B56" t="s">
        <v>893</v>
      </c>
    </row>
    <row r="57" spans="2:2">
      <c r="B57" t="s">
        <v>898</v>
      </c>
    </row>
    <row r="58" spans="2:2">
      <c r="B58" t="s">
        <v>903</v>
      </c>
    </row>
    <row r="59" spans="2:2">
      <c r="B59" t="s">
        <v>909</v>
      </c>
    </row>
    <row r="60" spans="2:2">
      <c r="B60" t="s">
        <v>927</v>
      </c>
    </row>
    <row r="61" spans="2:2">
      <c r="B61" t="s">
        <v>934</v>
      </c>
    </row>
    <row r="62" spans="2:2">
      <c r="B62" t="s">
        <v>937</v>
      </c>
    </row>
    <row r="63" spans="2:2">
      <c r="B63" t="s">
        <v>938</v>
      </c>
    </row>
    <row r="64" spans="2:2">
      <c r="B64" t="s">
        <v>939</v>
      </c>
    </row>
    <row r="65" spans="2:2">
      <c r="B65" t="s">
        <v>940</v>
      </c>
    </row>
    <row r="66" spans="2:2">
      <c r="B66" t="s">
        <v>941</v>
      </c>
    </row>
    <row r="67" spans="2:2">
      <c r="B67" t="s">
        <v>942</v>
      </c>
    </row>
    <row r="68" spans="2:2">
      <c r="B68" t="s">
        <v>944</v>
      </c>
    </row>
    <row r="69" spans="2:2">
      <c r="B69" t="s">
        <v>945</v>
      </c>
    </row>
    <row r="70" spans="2:2">
      <c r="B70" t="s">
        <v>946</v>
      </c>
    </row>
    <row r="71" spans="2:2">
      <c r="B71" t="s">
        <v>947</v>
      </c>
    </row>
    <row r="72" spans="2:2">
      <c r="B72" t="s">
        <v>948</v>
      </c>
    </row>
    <row r="73" spans="2:2">
      <c r="B73" t="s">
        <v>950</v>
      </c>
    </row>
    <row r="74" spans="2:2">
      <c r="B74" t="s">
        <v>953</v>
      </c>
    </row>
    <row r="75" spans="2:2">
      <c r="B75" t="s">
        <v>954</v>
      </c>
    </row>
    <row r="76" spans="2:2">
      <c r="B76" t="s">
        <v>955</v>
      </c>
    </row>
    <row r="77" spans="2:2">
      <c r="B77" t="s">
        <v>956</v>
      </c>
    </row>
    <row r="78" spans="2:2">
      <c r="B78" t="s">
        <v>957</v>
      </c>
    </row>
    <row r="79" spans="2:2">
      <c r="B79" t="s">
        <v>958</v>
      </c>
    </row>
    <row r="80" spans="2:2">
      <c r="B80" t="s">
        <v>959</v>
      </c>
    </row>
    <row r="81" spans="2:2">
      <c r="B81" t="s">
        <v>960</v>
      </c>
    </row>
    <row r="82" spans="2:2">
      <c r="B82" t="s">
        <v>961</v>
      </c>
    </row>
    <row r="83" spans="2:2">
      <c r="B83" t="s">
        <v>962</v>
      </c>
    </row>
    <row r="84" spans="2:2">
      <c r="B84" t="s">
        <v>963</v>
      </c>
    </row>
    <row r="85" spans="2:2">
      <c r="B85" t="s">
        <v>965</v>
      </c>
    </row>
    <row r="86" spans="2:2">
      <c r="B86" t="s">
        <v>966</v>
      </c>
    </row>
    <row r="87" spans="2:2">
      <c r="B87" t="s">
        <v>967</v>
      </c>
    </row>
    <row r="88" spans="2:2">
      <c r="B88" t="s">
        <v>968</v>
      </c>
    </row>
    <row r="89" spans="2:2">
      <c r="B89" t="s">
        <v>969</v>
      </c>
    </row>
    <row r="90" spans="2:2">
      <c r="B90" t="s">
        <v>970</v>
      </c>
    </row>
    <row r="91" spans="2:2">
      <c r="B91" t="s">
        <v>971</v>
      </c>
    </row>
    <row r="92" spans="2:2">
      <c r="B92" t="s">
        <v>972</v>
      </c>
    </row>
    <row r="93" spans="2:2">
      <c r="B93" t="s">
        <v>973</v>
      </c>
    </row>
    <row r="94" spans="2:2">
      <c r="B94" t="s">
        <v>974</v>
      </c>
    </row>
    <row r="95" spans="2:2">
      <c r="B95" t="s">
        <v>975</v>
      </c>
    </row>
    <row r="96" spans="2:2">
      <c r="B96" t="s">
        <v>976</v>
      </c>
    </row>
    <row r="97" spans="2:2">
      <c r="B97" t="s">
        <v>983</v>
      </c>
    </row>
    <row r="98" spans="2:2">
      <c r="B98" t="s">
        <v>987</v>
      </c>
    </row>
    <row r="99" spans="2:2">
      <c r="B99" t="s">
        <v>988</v>
      </c>
    </row>
    <row r="100" spans="2:2">
      <c r="B100" t="s">
        <v>992</v>
      </c>
    </row>
    <row r="101" spans="2:2">
      <c r="B101" t="s">
        <v>994</v>
      </c>
    </row>
    <row r="102" spans="2:2">
      <c r="B102" t="s">
        <v>995</v>
      </c>
    </row>
    <row r="103" spans="2:2">
      <c r="B103" t="s">
        <v>1000</v>
      </c>
    </row>
    <row r="104" spans="2:2">
      <c r="B104" t="s">
        <v>1004</v>
      </c>
    </row>
    <row r="105" spans="2:2">
      <c r="B105" t="s">
        <v>1005</v>
      </c>
    </row>
    <row r="106" spans="2:2">
      <c r="B106" t="s">
        <v>1009</v>
      </c>
    </row>
    <row r="107" spans="2:2">
      <c r="B107" t="s">
        <v>1014</v>
      </c>
    </row>
    <row r="108" spans="2:2">
      <c r="B108" t="s">
        <v>1021</v>
      </c>
    </row>
    <row r="109" spans="2:2">
      <c r="B109" t="s">
        <v>1026</v>
      </c>
    </row>
    <row r="110" spans="2:2">
      <c r="B110" t="s">
        <v>1032</v>
      </c>
    </row>
    <row r="111" spans="2:2">
      <c r="B111" t="s">
        <v>1038</v>
      </c>
    </row>
    <row r="112" spans="2:2">
      <c r="B112" t="s">
        <v>1048</v>
      </c>
    </row>
    <row r="113" spans="2:2">
      <c r="B113" t="s">
        <v>1054</v>
      </c>
    </row>
    <row r="114" spans="2:2">
      <c r="B114" t="s">
        <v>1067</v>
      </c>
    </row>
    <row r="115" spans="2:2">
      <c r="B115" t="s">
        <v>1069</v>
      </c>
    </row>
    <row r="116" spans="2:2">
      <c r="B116" t="s">
        <v>1070</v>
      </c>
    </row>
    <row r="117" spans="2:2">
      <c r="B117" t="s">
        <v>1071</v>
      </c>
    </row>
    <row r="118" spans="2:2">
      <c r="B118" t="s">
        <v>1072</v>
      </c>
    </row>
    <row r="119" spans="2:2">
      <c r="B119" t="s">
        <v>1073</v>
      </c>
    </row>
    <row r="120" spans="2:2">
      <c r="B120" t="s">
        <v>1074</v>
      </c>
    </row>
    <row r="121" spans="2:2">
      <c r="B121" t="s">
        <v>1075</v>
      </c>
    </row>
    <row r="122" spans="2:2">
      <c r="B122" t="s">
        <v>1076</v>
      </c>
    </row>
    <row r="123" spans="2:2">
      <c r="B123" t="s">
        <v>1077</v>
      </c>
    </row>
    <row r="124" spans="2:2">
      <c r="B124" t="s">
        <v>1078</v>
      </c>
    </row>
    <row r="125" spans="2:2">
      <c r="B125" t="s">
        <v>1079</v>
      </c>
    </row>
    <row r="126" spans="2:2">
      <c r="B126" t="s">
        <v>1087</v>
      </c>
    </row>
    <row r="127" spans="2:2">
      <c r="B127" t="s">
        <v>1089</v>
      </c>
    </row>
    <row r="128" spans="2:2">
      <c r="B128" t="s">
        <v>1092</v>
      </c>
    </row>
    <row r="129" spans="2:2">
      <c r="B129" t="s">
        <v>1096</v>
      </c>
    </row>
    <row r="130" spans="2:2">
      <c r="B130" t="s">
        <v>1100</v>
      </c>
    </row>
    <row r="131" spans="2:2">
      <c r="B131" t="s">
        <v>1104</v>
      </c>
    </row>
    <row r="132" spans="2:2">
      <c r="B132" t="s">
        <v>1107</v>
      </c>
    </row>
    <row r="133" spans="2:2">
      <c r="B133" t="s">
        <v>1116</v>
      </c>
    </row>
    <row r="134" spans="2:2">
      <c r="B134" t="s">
        <v>1122</v>
      </c>
    </row>
    <row r="135" spans="2:2">
      <c r="B135" t="s">
        <v>1127</v>
      </c>
    </row>
    <row r="136" spans="2:2">
      <c r="B136" t="s">
        <v>1131</v>
      </c>
    </row>
    <row r="137" spans="2:2">
      <c r="B137" t="s">
        <v>1134</v>
      </c>
    </row>
    <row r="138" spans="2:2">
      <c r="B138" t="s">
        <v>1146</v>
      </c>
    </row>
    <row r="139" spans="2:2">
      <c r="B139" t="s">
        <v>1150</v>
      </c>
    </row>
    <row r="140" spans="2:2">
      <c r="B140" t="s">
        <v>1156</v>
      </c>
    </row>
    <row r="141" spans="2:2">
      <c r="B141" t="s">
        <v>1160</v>
      </c>
    </row>
    <row r="142" spans="2:2">
      <c r="B142" t="s">
        <v>1167</v>
      </c>
    </row>
    <row r="143" spans="2:2">
      <c r="B143" t="s">
        <v>1177</v>
      </c>
    </row>
    <row r="144" spans="2:2">
      <c r="B144" t="s">
        <v>1179</v>
      </c>
    </row>
    <row r="145" spans="2:2">
      <c r="B145" t="s">
        <v>1181</v>
      </c>
    </row>
    <row r="146" spans="2:2">
      <c r="B146" t="s">
        <v>1184</v>
      </c>
    </row>
    <row r="147" spans="2:2">
      <c r="B147" t="s">
        <v>1189</v>
      </c>
    </row>
    <row r="148" spans="2:2">
      <c r="B148" t="s">
        <v>1194</v>
      </c>
    </row>
    <row r="149" spans="2:2">
      <c r="B149" t="s">
        <v>1196</v>
      </c>
    </row>
    <row r="150" spans="2:2">
      <c r="B150" t="s">
        <v>1197</v>
      </c>
    </row>
    <row r="151" spans="2:2">
      <c r="B151" t="s">
        <v>1199</v>
      </c>
    </row>
    <row r="152" spans="2:2">
      <c r="B152" t="s">
        <v>1204</v>
      </c>
    </row>
    <row r="153" spans="2:2">
      <c r="B153" t="s">
        <v>1208</v>
      </c>
    </row>
    <row r="154" spans="2:2">
      <c r="B154" t="s">
        <v>1215</v>
      </c>
    </row>
    <row r="155" spans="2:2">
      <c r="B155" t="s">
        <v>1221</v>
      </c>
    </row>
    <row r="156" spans="2:2">
      <c r="B156" t="s">
        <v>1227</v>
      </c>
    </row>
    <row r="157" spans="2:2">
      <c r="B157" t="s">
        <v>1232</v>
      </c>
    </row>
    <row r="158" spans="2:2">
      <c r="B158" t="s">
        <v>1242</v>
      </c>
    </row>
    <row r="159" spans="2:2">
      <c r="B159" t="s">
        <v>1248</v>
      </c>
    </row>
    <row r="160" spans="2:2">
      <c r="B160" t="s">
        <v>1252</v>
      </c>
    </row>
    <row r="161" spans="2:2">
      <c r="B161" t="s">
        <v>1256</v>
      </c>
    </row>
    <row r="162" spans="2:2">
      <c r="B162" t="s">
        <v>1280</v>
      </c>
    </row>
    <row r="163" spans="2:2">
      <c r="B163" t="s">
        <v>1286</v>
      </c>
    </row>
    <row r="164" spans="2:2">
      <c r="B164" t="s">
        <v>1290</v>
      </c>
    </row>
    <row r="165" spans="2:2">
      <c r="B165" t="s">
        <v>1294</v>
      </c>
    </row>
    <row r="166" spans="2:2">
      <c r="B166" t="s">
        <v>1297</v>
      </c>
    </row>
    <row r="167" spans="2:2">
      <c r="B167" t="s">
        <v>1301</v>
      </c>
    </row>
    <row r="168" spans="2:2">
      <c r="B168" t="s">
        <v>1304</v>
      </c>
    </row>
    <row r="169" spans="2:2">
      <c r="B169" t="s">
        <v>1308</v>
      </c>
    </row>
    <row r="170" spans="2:2">
      <c r="B170" t="s">
        <v>1311</v>
      </c>
    </row>
    <row r="171" spans="2:2">
      <c r="B171" t="s">
        <v>1316</v>
      </c>
    </row>
    <row r="172" spans="2:2">
      <c r="B172" t="s">
        <v>1322</v>
      </c>
    </row>
    <row r="173" spans="2:2">
      <c r="B173" t="s">
        <v>1325</v>
      </c>
    </row>
    <row r="174" spans="2:2">
      <c r="B174" t="s">
        <v>1329</v>
      </c>
    </row>
    <row r="175" spans="2:2">
      <c r="B175" t="s">
        <v>1333</v>
      </c>
    </row>
    <row r="176" spans="2:2">
      <c r="B176" t="s">
        <v>1336</v>
      </c>
    </row>
    <row r="177" spans="2:2">
      <c r="B177" t="s">
        <v>1337</v>
      </c>
    </row>
    <row r="178" spans="2:2">
      <c r="B178" t="s">
        <v>1340</v>
      </c>
    </row>
    <row r="179" spans="2:2">
      <c r="B179" t="s">
        <v>1344</v>
      </c>
    </row>
    <row r="180" spans="2:2">
      <c r="B180" t="s">
        <v>1352</v>
      </c>
    </row>
    <row r="181" spans="2:2">
      <c r="B181" t="s">
        <v>1361</v>
      </c>
    </row>
    <row r="182" spans="2:2">
      <c r="B182" t="s">
        <v>1367</v>
      </c>
    </row>
    <row r="183" spans="2:2">
      <c r="B183" t="s">
        <v>1371</v>
      </c>
    </row>
    <row r="184" spans="2:2">
      <c r="B184" t="s">
        <v>1375</v>
      </c>
    </row>
    <row r="185" spans="2:2">
      <c r="B185" t="s">
        <v>1383</v>
      </c>
    </row>
    <row r="186" spans="2:2">
      <c r="B186" t="s">
        <v>1392</v>
      </c>
    </row>
    <row r="187" spans="2:2">
      <c r="B187" t="s">
        <v>1398</v>
      </c>
    </row>
    <row r="188" spans="2:2">
      <c r="B188" t="s">
        <v>1404</v>
      </c>
    </row>
    <row r="189" spans="2:2">
      <c r="B189" t="s">
        <v>1409</v>
      </c>
    </row>
    <row r="190" spans="2:2">
      <c r="B190" t="s">
        <v>1417</v>
      </c>
    </row>
    <row r="191" spans="2:2">
      <c r="B191" t="s">
        <v>1423</v>
      </c>
    </row>
    <row r="192" spans="2:2">
      <c r="B192" t="s">
        <v>1430</v>
      </c>
    </row>
    <row r="193" spans="2:2">
      <c r="B193" t="s">
        <v>1436</v>
      </c>
    </row>
    <row r="194" spans="2:2">
      <c r="B194" t="s">
        <v>1440</v>
      </c>
    </row>
    <row r="195" spans="2:2">
      <c r="B195" t="s">
        <v>1444</v>
      </c>
    </row>
    <row r="196" spans="2:2">
      <c r="B196" t="s">
        <v>1451</v>
      </c>
    </row>
    <row r="197" spans="2:2">
      <c r="B197" t="s">
        <v>1518</v>
      </c>
    </row>
    <row r="198" spans="2:2">
      <c r="B198" t="s">
        <v>1519</v>
      </c>
    </row>
    <row r="199" spans="2:2">
      <c r="B199" t="s">
        <v>1520</v>
      </c>
    </row>
    <row r="200" spans="2:2">
      <c r="B200" t="s">
        <v>1521</v>
      </c>
    </row>
    <row r="201" spans="2:2">
      <c r="B201" t="s">
        <v>1522</v>
      </c>
    </row>
    <row r="202" spans="2:2">
      <c r="B202" t="s">
        <v>1523</v>
      </c>
    </row>
    <row r="203" spans="2:2">
      <c r="B203" t="s">
        <v>1524</v>
      </c>
    </row>
    <row r="204" spans="2:2">
      <c r="B204" t="s">
        <v>1525</v>
      </c>
    </row>
    <row r="205" spans="2:2">
      <c r="B205" t="s">
        <v>1498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49BE671C20243961F37AC05F211E9" ma:contentTypeVersion="4" ma:contentTypeDescription="Create a new document." ma:contentTypeScope="" ma:versionID="e917405977c438f1972cf1fad98ed721">
  <xsd:schema xmlns:xsd="http://www.w3.org/2001/XMLSchema" xmlns:xs="http://www.w3.org/2001/XMLSchema" xmlns:p="http://schemas.microsoft.com/office/2006/metadata/properties" xmlns:ns2="6da183d1-d3bd-4cb5-ac0c-d97738cc4603" xmlns:ns3="863de82b-4276-407b-a630-c4d3e1405600" targetNamespace="http://schemas.microsoft.com/office/2006/metadata/properties" ma:root="true" ma:fieldsID="37379ca93519d159e17fea11fc741e88" ns2:_="" ns3:_="">
    <xsd:import namespace="6da183d1-d3bd-4cb5-ac0c-d97738cc4603"/>
    <xsd:import namespace="863de82b-4276-407b-a630-c4d3e14056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183d1-d3bd-4cb5-ac0c-d97738cc4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3de82b-4276-407b-a630-c4d3e14056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3de82b-4276-407b-a630-c4d3e1405600">
      <UserInfo>
        <DisplayName/>
        <AccountId xsi:nil="true"/>
        <AccountType/>
      </UserInfo>
    </SharedWithUsers>
  </documentManagement>
</p:properties>
</file>

<file path=customXml/itemProps1.xml><?xml version="1.0" encoding="utf-8"?>
<ds:datastoreItem xmlns:ds="http://schemas.openxmlformats.org/officeDocument/2006/customXml" ds:itemID="{48B91259-63AF-46FB-8BA7-A8BD69DB6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a183d1-d3bd-4cb5-ac0c-d97738cc4603"/>
    <ds:schemaRef ds:uri="863de82b-4276-407b-a630-c4d3e1405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EE21C-712C-4F46-A870-85D0B8F58495}">
  <ds:schemaRefs>
    <ds:schemaRef ds:uri="http://schemas.microsoft.com/sharepoint/v3/contenttype/forms"/>
  </ds:schemaRefs>
</ds:datastoreItem>
</file>

<file path=customXml/itemProps3.xml><?xml version="1.0" encoding="utf-8"?>
<ds:datastoreItem xmlns:ds="http://schemas.openxmlformats.org/officeDocument/2006/customXml" ds:itemID="{19C614E2-92FA-457C-84CF-E5112FFC73BD}">
  <ds:schemaRefs>
    <ds:schemaRef ds:uri="http://purl.org/dc/dcmitype/"/>
    <ds:schemaRef ds:uri="6da183d1-d3bd-4cb5-ac0c-d97738cc4603"/>
    <ds:schemaRef ds:uri="http://purl.org/dc/elements/1.1/"/>
    <ds:schemaRef ds:uri="http://schemas.microsoft.com/office/2006/documentManagement/types"/>
    <ds:schemaRef ds:uri="http://purl.org/dc/terms/"/>
    <ds:schemaRef ds:uri="863de82b-4276-407b-a630-c4d3e1405600"/>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README</vt:lpstr>
      <vt:lpstr>0 Validations</vt:lpstr>
      <vt:lpstr>1 Bill Payer Impacts-IOU Only </vt:lpstr>
      <vt:lpstr>2 Rates Rev- IOU Only</vt:lpstr>
      <vt:lpstr>3.1 Funding Source Summary</vt:lpstr>
      <vt:lpstr>3.2 Funding Source</vt:lpstr>
      <vt:lpstr>4.1 Program Budget - 2024-2027</vt:lpstr>
      <vt:lpstr>4.2 Program Budget 2028-2031</vt:lpstr>
      <vt:lpstr>4.3 Program Changes</vt:lpstr>
      <vt:lpstr>5 Commitments</vt:lpstr>
      <vt:lpstr>6 StatewidePgms</vt:lpstr>
      <vt:lpstr>7.1 PA Budget 8 Yr Summary-Seg</vt:lpstr>
      <vt:lpstr>7.2 PA Budget 8 Yr Summary-Sect</vt:lpstr>
      <vt:lpstr>7.3 PA PY budget_savings</vt:lpstr>
      <vt:lpstr>8 Cap &amp; Target</vt:lpstr>
      <vt:lpstr>Functions Definitions</vt:lpstr>
      <vt:lpstr>9 Portfolio Summary</vt:lpstr>
      <vt:lpstr>10 Portfolio FTE</vt:lpstr>
      <vt:lpstr>11 Residential</vt:lpstr>
      <vt:lpstr>12 Commercial</vt:lpstr>
      <vt:lpstr>13 Industrial</vt:lpstr>
      <vt:lpstr>14 Agricultural</vt:lpstr>
      <vt:lpstr>15 Public Sector</vt:lpstr>
      <vt:lpstr>16 Cross Cutting</vt:lpstr>
      <vt:lpstr>17 BP Metrics</vt:lpstr>
      <vt:lpstr>18.1 Equity Segment Metrics</vt:lpstr>
      <vt:lpstr>18.2 Market Support Metrics</vt:lpstr>
      <vt:lpstr>Comments and Suggestions</vt:lpstr>
      <vt:lpstr>Sheet3</vt:lpstr>
      <vt:lpstr>PA_NAME</vt:lpstr>
      <vt:lpstr>'1 Bill Payer Impacts-IOU Only '!Print_Area</vt:lpstr>
      <vt:lpstr>'10 Portfolio FTE'!Print_Area</vt:lpstr>
      <vt:lpstr>'11 Residential'!Print_Area</vt:lpstr>
      <vt:lpstr>'12 Commercial'!Print_Area</vt:lpstr>
      <vt:lpstr>'13 Industrial'!Print_Area</vt:lpstr>
      <vt:lpstr>'14 Agricultural'!Print_Area</vt:lpstr>
      <vt:lpstr>'15 Public Sector'!Print_Area</vt:lpstr>
      <vt:lpstr>'16 Cross Cutting'!Print_Area</vt:lpstr>
      <vt:lpstr>'17 BP Metrics'!Print_Area</vt:lpstr>
      <vt:lpstr>'2 Rates Rev- IOU Only'!Print_Area</vt:lpstr>
      <vt:lpstr>'3.2 Funding Source'!Print_Area</vt:lpstr>
      <vt:lpstr>'4.1 Program Budget - 2024-2027'!Print_Area</vt:lpstr>
      <vt:lpstr>'4.2 Program Budget 2028-2031'!Print_Area</vt:lpstr>
      <vt:lpstr>'4.3 Program Changes'!Print_Area</vt:lpstr>
      <vt:lpstr>'5 Commitments'!Print_Area</vt:lpstr>
      <vt:lpstr>'6 StatewidePgms'!Print_Area</vt:lpstr>
      <vt:lpstr>'7.3 PA PY budget_savings'!Print_Area</vt:lpstr>
      <vt:lpstr>'8 Cap &amp; Target'!Print_Area</vt:lpstr>
      <vt:lpstr>'9 Portfolio Summary'!Print_Area</vt:lpstr>
      <vt:lpstr>'Functions Definitions'!Print_Area</vt:lpstr>
      <vt:lpstr>'17 BP Metrics'!Print_Titles</vt:lpstr>
      <vt:lpstr>'4.1 Program Budget - 2024-2027'!Print_Titles</vt:lpstr>
      <vt:lpstr>'4.2 Program Budget 2028-2031'!Print_Titles</vt:lpstr>
      <vt:lpstr>RPT_YEAR</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Ely Jacobsohn</cp:lastModifiedBy>
  <cp:revision/>
  <dcterms:created xsi:type="dcterms:W3CDTF">2017-07-18T23:45:09Z</dcterms:created>
  <dcterms:modified xsi:type="dcterms:W3CDTF">2021-12-17T22:05:36Z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0x0101007CC49BE671C20243961F37AC05F211E9</vt:lpwstr>
  </property>
  <property fmtid="{D5CDD505-2E9C-101B-9397-08002B2CF9AE}" pid="3" name="_dlc_DocIdItemGuid">
    <vt:lpwstr>dd108ff2-9c45-40ae-ae78-dfa6f5fb826e</vt:lpwstr>
  </property>
  <property fmtid="{D5CDD505-2E9C-101B-9397-08002B2CF9AE}" pid="4" name="Order">
    <vt:r8>136200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