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K8\AppData\Local\Microsoft\Windows\INetCache\Content.Outlook\EJ700BLZ\"/>
    </mc:Choice>
  </mc:AlternateContent>
  <xr:revisionPtr revIDLastSave="0" documentId="13_ncr:1_{95C5D3E4-D71A-4148-904E-7E6EBF1BC382}" xr6:coauthVersionLast="47" xr6:coauthVersionMax="47" xr10:uidLastSave="{00000000-0000-0000-0000-000000000000}"/>
  <bookViews>
    <workbookView xWindow="-120" yWindow="-120" windowWidth="29040" windowHeight="15840" xr2:uid="{43DD0553-2B58-47D2-80FE-2BE73DF91F15}"/>
  </bookViews>
  <sheets>
    <sheet name="Selected Data" sheetId="1" r:id="rId1"/>
    <sheet name="Authorized Rev Req" sheetId="2" r:id="rId2"/>
    <sheet name="Incremental Rev Req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SUBSTITUTE(SUBSTITUTE(SUBSTITUTE(SUBSTITUTE(SUBSTITUTE(TRIM(T([2]DATAIN.xls!B1)&amp;"."&amp;T([2]DATAIN.xls!C1)&amp;"."&amp;T([2]DATAIN.xls!D1)&amp;"."&amp;T([2]DATAIN.xls!E1)&amp;"."),"+","and"),"%","pct"),"-",""),"..","."),"&amp;","and")</definedName>
    <definedName name="_xlnm._FilterDatabase" localSheetId="1" hidden="1">'Authorized Rev Req'!$T$7:$U$31</definedName>
    <definedName name="_xlnm._FilterDatabase" localSheetId="2" hidden="1">'Incremental Rev Req'!$A$5:$J$52</definedName>
    <definedName name="_FPV1">'[3]#REF'!$N$106:$X$156</definedName>
    <definedName name="_FPV3">'[3]#REF'!$N$160:$X$209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 localSheetId="0">#REF!</definedName>
    <definedName name="Aflag">#REF!</definedName>
    <definedName name="Aflag2" localSheetId="0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[5]Choices!$A$2:$A$41</definedName>
    <definedName name="BondsIssued">'[4]Model Inputs'!$H$108</definedName>
    <definedName name="Boolean">[5]Choices!$AG$2:$AG$3</definedName>
    <definedName name="bt_d">'[3]#REF'!$Z$1:$AM$23</definedName>
    <definedName name="Bundled_Unbundled">[5]Choices!$B$2:$B$3</definedName>
    <definedName name="CBond" localSheetId="0">#REF!</definedName>
    <definedName name="CBond">#REF!</definedName>
    <definedName name="CECRA" localSheetId="0">#REF!</definedName>
    <definedName name="CECRA">#REF!</definedName>
    <definedName name="Construction_Status">[5]Choices!$G$2:$G$5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 localSheetId="0">#REF!</definedName>
    <definedName name="CORE_U">#REF!</definedName>
    <definedName name="Country">[5]Choices!$AO$2:$AO$5</definedName>
    <definedName name="CPUC_Approval_Status">[5]Choices!$E$2:$E$8</definedName>
    <definedName name="CREZ">[5]Choices!$F$2:$F$39</definedName>
    <definedName name="CTAC" localSheetId="0">#REF!</definedName>
    <definedName name="CTAC">#REF!</definedName>
    <definedName name="CTRBA" localSheetId="0">#REF!</definedName>
    <definedName name="CTRBA">#REF!</definedName>
    <definedName name="DACRS" localSheetId="0">SUM(#REF!)</definedName>
    <definedName name="DACRS">SUM(#REF!)</definedName>
    <definedName name="_xlnm.Database">#REF!</definedName>
    <definedName name="Dchoice" localSheetId="0">#REF!</definedName>
    <definedName name="Dchoice">#REF!</definedName>
    <definedName name="Delay_Termination_Reason">[5]Choices!$K$2:$K$4</definedName>
    <definedName name="DeliverabilityStatusOptions">[6]Lists!$B$36:$B$37</definedName>
    <definedName name="Distflag" localSheetId="0">#REF!</definedName>
    <definedName name="Distflag">#REF!</definedName>
    <definedName name="Dmdmult" localSheetId="0">#REF!</definedName>
    <definedName name="Dmdmult">#REF!</definedName>
    <definedName name="EPC_Contract_Status">[5]Choices!$AW$2:$AW$7</definedName>
    <definedName name="F_E">'[3]#REF'!$A$53:$S$100</definedName>
    <definedName name="Facility_Status">[5]Choices!$N$2:$N$7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[5]Choices!$O$2:$O$7</definedName>
    <definedName name="Flat" localSheetId="0">#REF!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 localSheetId="0">#REF!</definedName>
    <definedName name="head1">#REF!</definedName>
    <definedName name="head10" localSheetId="0">#REF!</definedName>
    <definedName name="head10">#REF!</definedName>
    <definedName name="head11" localSheetId="0">#REF!</definedName>
    <definedName name="head11">#REF!</definedName>
    <definedName name="head2" localSheetId="0">#REF!</definedName>
    <definedName name="head2">#REF!</definedName>
    <definedName name="head3" localSheetId="0">#REF!</definedName>
    <definedName name="head3">#REF!</definedName>
    <definedName name="head4" localSheetId="0">#REF!</definedName>
    <definedName name="head4">#REF!</definedName>
    <definedName name="head5" localSheetId="0">#REF!</definedName>
    <definedName name="head5">#REF!</definedName>
    <definedName name="head6" localSheetId="0">#REF!</definedName>
    <definedName name="head6">#REF!</definedName>
    <definedName name="head7" localSheetId="0">#REF!</definedName>
    <definedName name="head7">#REF!</definedName>
    <definedName name="head8" localSheetId="0">#REF!</definedName>
    <definedName name="head8">#REF!</definedName>
    <definedName name="head9" localSheetId="0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[9]Lists!$B$11:$B$21</definedName>
    <definedName name="LOLD">1</definedName>
    <definedName name="LOLD_Table">7</definedName>
    <definedName name="Mflag" localSheetId="0">#REF!</definedName>
    <definedName name="Mflag">#REF!</definedName>
    <definedName name="NCORE_U" localSheetId="0">#REF!</definedName>
    <definedName name="NCORE_U">#REF!</definedName>
    <definedName name="ND">[10]Detail!$B$92</definedName>
    <definedName name="Out_Start_Date">[11]Parameters!$F$15</definedName>
    <definedName name="Out_Term_Date">[11]Parameters!$F$16</definedName>
    <definedName name="Overall_Project_Status">[5]Choices!$T$2:$T$6</definedName>
    <definedName name="Party_that_Terminated_Contract">[5]Choices!$AY$2:$AY$4</definedName>
    <definedName name="Path26DesignationOptions">[6]Lists!$B$28:$B$29</definedName>
    <definedName name="PBond" localSheetId="0">#REF!</definedName>
    <definedName name="PBond">#REF!</definedName>
    <definedName name="PCC_Classification">[5]Choices!$U$2:$U$5</definedName>
    <definedName name="PECRA" localSheetId="0">#REF!</definedName>
    <definedName name="PECRA">#REF!</definedName>
    <definedName name="Print_All_Tariff">'[7]Tariff G-SUR'!$A$1:$I$25</definedName>
    <definedName name="Program_Origination">[5]Choices!$I$2:$I$13</definedName>
    <definedName name="RAM_Auction_Round">[5]Choices!$AX$2:$AX$6</definedName>
    <definedName name="record1">[12]MACRO1.XLM!$A$1</definedName>
    <definedName name="Record2">[12]MACRO1.XLM!$A$17</definedName>
    <definedName name="Reporting_LSE">[5]Choices!$J$2:$J$5</definedName>
    <definedName name="Resource_Designation">[13]Lists!$A$6:$A$8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[6]Lists!$B$11:$B$21</definedName>
    <definedName name="Season">'[7]Tariff G-CP'!$C$6</definedName>
    <definedName name="Sflag" localSheetId="0">#REF!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[5]Choices!$AA$2:$AA$10</definedName>
    <definedName name="Status_of_Feasibility_Study">[5]Choices!$AB$2:$AB$10</definedName>
    <definedName name="Status_of_Interconnection_Agreement">[5]Choices!$Q$2:$Q$22</definedName>
    <definedName name="Status_of_System_Impact_Study___Phase_I_Study">[5]Choices!$AC$2:$AC$10</definedName>
    <definedName name="STEAM">'[3]#REF'!$A$1:$S$50</definedName>
    <definedName name="TAC">[10]Detail!$B$115</definedName>
    <definedName name="TACCalcOptions">[15]Lists!$B$32:$B$34</definedName>
    <definedName name="Technology_SubType">[5]Choices!$AV$2:$AV$8</definedName>
    <definedName name="Technology_Type">[5]Choices!$AD$2:$AD$19</definedName>
    <definedName name="TRBA">[10]Detail!$B$121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M152" i="3"/>
  <c r="L152" i="3"/>
  <c r="L151" i="3"/>
  <c r="H151" i="3"/>
  <c r="M151" i="3" s="1"/>
  <c r="D162" i="3"/>
  <c r="G150" i="3"/>
  <c r="H150" i="3" s="1"/>
  <c r="I150" i="3" s="1"/>
  <c r="D150" i="3"/>
  <c r="D149" i="3"/>
  <c r="K148" i="3"/>
  <c r="D148" i="3"/>
  <c r="L147" i="3"/>
  <c r="D147" i="3"/>
  <c r="L146" i="3"/>
  <c r="K146" i="3"/>
  <c r="D146" i="3"/>
  <c r="K145" i="3"/>
  <c r="D145" i="3"/>
  <c r="G144" i="3"/>
  <c r="D144" i="3"/>
  <c r="D143" i="3"/>
  <c r="D142" i="3"/>
  <c r="D141" i="3"/>
  <c r="D140" i="3"/>
  <c r="L139" i="3"/>
  <c r="D139" i="3"/>
  <c r="D138" i="3"/>
  <c r="D137" i="3"/>
  <c r="D136" i="3"/>
  <c r="D135" i="3"/>
  <c r="D134" i="3"/>
  <c r="M133" i="3"/>
  <c r="D133" i="3"/>
  <c r="M132" i="3"/>
  <c r="L132" i="3"/>
  <c r="D132" i="3"/>
  <c r="K131" i="3"/>
  <c r="D131" i="3"/>
  <c r="M130" i="3"/>
  <c r="L130" i="3"/>
  <c r="H130" i="3"/>
  <c r="I130" i="3" s="1"/>
  <c r="N130" i="3" s="1"/>
  <c r="G130" i="3"/>
  <c r="D130" i="3"/>
  <c r="K129" i="3"/>
  <c r="D129" i="3"/>
  <c r="K128" i="3"/>
  <c r="G128" i="3"/>
  <c r="L128" i="3" s="1"/>
  <c r="D128" i="3"/>
  <c r="D126" i="3"/>
  <c r="N125" i="3"/>
  <c r="M125" i="3"/>
  <c r="L125" i="3"/>
  <c r="I166" i="3"/>
  <c r="K125" i="3"/>
  <c r="D125" i="3"/>
  <c r="M124" i="3"/>
  <c r="L124" i="3"/>
  <c r="S123" i="3" s="1"/>
  <c r="K124" i="3"/>
  <c r="R123" i="3" s="1"/>
  <c r="H124" i="3"/>
  <c r="G124" i="3"/>
  <c r="F124" i="3"/>
  <c r="U123" i="3"/>
  <c r="T123" i="3"/>
  <c r="C116" i="3"/>
  <c r="D114" i="3"/>
  <c r="U95" i="3"/>
  <c r="T95" i="3"/>
  <c r="S95" i="3"/>
  <c r="R95" i="3"/>
  <c r="E60" i="3"/>
  <c r="C60" i="3"/>
  <c r="I57" i="3"/>
  <c r="H57" i="3"/>
  <c r="G57" i="3"/>
  <c r="F55" i="3"/>
  <c r="F54" i="3"/>
  <c r="C54" i="3"/>
  <c r="F51" i="3"/>
  <c r="D51" i="3"/>
  <c r="F49" i="3"/>
  <c r="D49" i="3"/>
  <c r="G46" i="3"/>
  <c r="I44" i="3"/>
  <c r="H44" i="3"/>
  <c r="H43" i="3"/>
  <c r="I43" i="3" s="1"/>
  <c r="I40" i="3"/>
  <c r="H40" i="3"/>
  <c r="G40" i="3"/>
  <c r="F40" i="3"/>
  <c r="D36" i="3"/>
  <c r="F36" i="3" s="1"/>
  <c r="U19" i="3"/>
  <c r="U132" i="3" s="1"/>
  <c r="T19" i="3"/>
  <c r="T132" i="3" s="1"/>
  <c r="S19" i="3"/>
  <c r="S132" i="3" s="1"/>
  <c r="U9" i="3"/>
  <c r="T9" i="3"/>
  <c r="S9" i="3"/>
  <c r="R9" i="3"/>
  <c r="B6" i="3"/>
  <c r="A3" i="3"/>
  <c r="A2" i="3"/>
  <c r="U132" i="2"/>
  <c r="P132" i="2"/>
  <c r="Q132" i="2" s="1"/>
  <c r="R132" i="2" s="1"/>
  <c r="S132" i="2" s="1"/>
  <c r="L132" i="2"/>
  <c r="M132" i="2" s="1"/>
  <c r="N132" i="2" s="1"/>
  <c r="H132" i="2"/>
  <c r="I132" i="2" s="1"/>
  <c r="J132" i="2" s="1"/>
  <c r="G132" i="2"/>
  <c r="C132" i="2"/>
  <c r="D132" i="2" s="1"/>
  <c r="E132" i="2" s="1"/>
  <c r="U131" i="2"/>
  <c r="Q131" i="2"/>
  <c r="R131" i="2" s="1"/>
  <c r="S131" i="2" s="1"/>
  <c r="P131" i="2"/>
  <c r="M131" i="2"/>
  <c r="N131" i="2" s="1"/>
  <c r="H131" i="2"/>
  <c r="I131" i="2" s="1"/>
  <c r="J131" i="2" s="1"/>
  <c r="G131" i="2"/>
  <c r="D131" i="2"/>
  <c r="E131" i="2" s="1"/>
  <c r="C131" i="2"/>
  <c r="U130" i="2"/>
  <c r="R130" i="2"/>
  <c r="S130" i="2" s="1"/>
  <c r="Q130" i="2"/>
  <c r="P130" i="2"/>
  <c r="N130" i="2"/>
  <c r="M130" i="2"/>
  <c r="J130" i="2"/>
  <c r="I130" i="2"/>
  <c r="H130" i="2"/>
  <c r="G130" i="2"/>
  <c r="E130" i="2"/>
  <c r="D130" i="2"/>
  <c r="C130" i="2"/>
  <c r="U129" i="2"/>
  <c r="S129" i="2"/>
  <c r="R129" i="2"/>
  <c r="Q129" i="2"/>
  <c r="N129" i="2"/>
  <c r="M129" i="2"/>
  <c r="G129" i="2"/>
  <c r="H129" i="2" s="1"/>
  <c r="I129" i="2" s="1"/>
  <c r="J129" i="2" s="1"/>
  <c r="E129" i="2"/>
  <c r="D129" i="2"/>
  <c r="C129" i="2"/>
  <c r="U128" i="2"/>
  <c r="P128" i="2"/>
  <c r="K133" i="2"/>
  <c r="H128" i="2"/>
  <c r="I128" i="2" s="1"/>
  <c r="G128" i="2"/>
  <c r="C128" i="2"/>
  <c r="D128" i="2" s="1"/>
  <c r="E128" i="2" s="1"/>
  <c r="U123" i="2"/>
  <c r="P123" i="2"/>
  <c r="N123" i="2"/>
  <c r="J123" i="2"/>
  <c r="G123" i="2"/>
  <c r="E123" i="2"/>
  <c r="U122" i="2"/>
  <c r="M122" i="2"/>
  <c r="N122" i="2" s="1"/>
  <c r="E122" i="2"/>
  <c r="D122" i="2"/>
  <c r="U121" i="2"/>
  <c r="N121" i="2"/>
  <c r="M121" i="2"/>
  <c r="H121" i="2"/>
  <c r="I121" i="2" s="1"/>
  <c r="G121" i="2"/>
  <c r="D121" i="2"/>
  <c r="E121" i="2" s="1"/>
  <c r="U120" i="2"/>
  <c r="P120" i="2"/>
  <c r="Q120" i="2" s="1"/>
  <c r="R120" i="2" s="1"/>
  <c r="S120" i="2" s="1"/>
  <c r="M120" i="2"/>
  <c r="N120" i="2" s="1"/>
  <c r="I120" i="2"/>
  <c r="J120" i="2" s="1"/>
  <c r="H120" i="2"/>
  <c r="G120" i="2"/>
  <c r="D120" i="2"/>
  <c r="E120" i="2" s="1"/>
  <c r="U119" i="2"/>
  <c r="P119" i="2"/>
  <c r="Q119" i="2" s="1"/>
  <c r="R119" i="2" s="1"/>
  <c r="N119" i="2"/>
  <c r="M119" i="2"/>
  <c r="H119" i="2"/>
  <c r="I119" i="2" s="1"/>
  <c r="G119" i="2"/>
  <c r="D119" i="2"/>
  <c r="E119" i="2" s="1"/>
  <c r="U118" i="2"/>
  <c r="S118" i="2"/>
  <c r="P118" i="2"/>
  <c r="Q118" i="2" s="1"/>
  <c r="R118" i="2" s="1"/>
  <c r="G118" i="2"/>
  <c r="H118" i="2" s="1"/>
  <c r="I118" i="2" s="1"/>
  <c r="J118" i="2" s="1"/>
  <c r="U117" i="2"/>
  <c r="P117" i="2"/>
  <c r="Q117" i="2" s="1"/>
  <c r="R117" i="2" s="1"/>
  <c r="M117" i="2"/>
  <c r="N117" i="2" s="1"/>
  <c r="I117" i="2"/>
  <c r="H117" i="2"/>
  <c r="G117" i="2"/>
  <c r="D117" i="2"/>
  <c r="E117" i="2" s="1"/>
  <c r="U116" i="2"/>
  <c r="P116" i="2"/>
  <c r="Q116" i="2" s="1"/>
  <c r="R116" i="2" s="1"/>
  <c r="S116" i="2" s="1"/>
  <c r="N116" i="2"/>
  <c r="M116" i="2"/>
  <c r="H116" i="2"/>
  <c r="I116" i="2" s="1"/>
  <c r="J116" i="2" s="1"/>
  <c r="G116" i="2"/>
  <c r="D116" i="2"/>
  <c r="E116" i="2" s="1"/>
  <c r="U115" i="2"/>
  <c r="S115" i="2"/>
  <c r="P115" i="2"/>
  <c r="Q115" i="2" s="1"/>
  <c r="R115" i="2" s="1"/>
  <c r="D92" i="3" s="1"/>
  <c r="F92" i="3" s="1"/>
  <c r="G92" i="3" s="1"/>
  <c r="M115" i="2"/>
  <c r="N115" i="2" s="1"/>
  <c r="G115" i="2"/>
  <c r="H115" i="2" s="1"/>
  <c r="I115" i="2" s="1"/>
  <c r="C92" i="3" s="1"/>
  <c r="E115" i="2"/>
  <c r="D115" i="2"/>
  <c r="U114" i="2"/>
  <c r="P114" i="2"/>
  <c r="Q114" i="2" s="1"/>
  <c r="R114" i="2" s="1"/>
  <c r="S114" i="2" s="1"/>
  <c r="M114" i="2"/>
  <c r="N114" i="2" s="1"/>
  <c r="G114" i="2"/>
  <c r="H114" i="2" s="1"/>
  <c r="I114" i="2" s="1"/>
  <c r="J114" i="2" s="1"/>
  <c r="D114" i="2"/>
  <c r="E114" i="2" s="1"/>
  <c r="C114" i="2"/>
  <c r="U113" i="2"/>
  <c r="S113" i="2"/>
  <c r="R113" i="2"/>
  <c r="Q113" i="2"/>
  <c r="N113" i="2"/>
  <c r="M113" i="2"/>
  <c r="H113" i="2"/>
  <c r="I113" i="2" s="1"/>
  <c r="J113" i="2" s="1"/>
  <c r="G113" i="2"/>
  <c r="E113" i="2"/>
  <c r="U112" i="2"/>
  <c r="Q112" i="2"/>
  <c r="R112" i="2" s="1"/>
  <c r="S112" i="2" s="1"/>
  <c r="M112" i="2"/>
  <c r="N112" i="2" s="1"/>
  <c r="J112" i="2"/>
  <c r="G112" i="2"/>
  <c r="H112" i="2" s="1"/>
  <c r="I112" i="2" s="1"/>
  <c r="E112" i="2"/>
  <c r="U111" i="2"/>
  <c r="Q111" i="2"/>
  <c r="R111" i="2" s="1"/>
  <c r="S111" i="2" s="1"/>
  <c r="N111" i="2"/>
  <c r="M111" i="2"/>
  <c r="H111" i="2"/>
  <c r="I111" i="2" s="1"/>
  <c r="J111" i="2" s="1"/>
  <c r="G111" i="2"/>
  <c r="E111" i="2"/>
  <c r="U110" i="2"/>
  <c r="Q110" i="2"/>
  <c r="R110" i="2" s="1"/>
  <c r="S110" i="2" s="1"/>
  <c r="P110" i="2"/>
  <c r="M110" i="2"/>
  <c r="N110" i="2" s="1"/>
  <c r="H110" i="2"/>
  <c r="I110" i="2" s="1"/>
  <c r="J110" i="2" s="1"/>
  <c r="G110" i="2"/>
  <c r="C110" i="2"/>
  <c r="D110" i="2" s="1"/>
  <c r="E110" i="2" s="1"/>
  <c r="U109" i="2"/>
  <c r="P109" i="2"/>
  <c r="Q109" i="2" s="1"/>
  <c r="R109" i="2" s="1"/>
  <c r="N109" i="2"/>
  <c r="M109" i="2"/>
  <c r="H109" i="2"/>
  <c r="I109" i="2" s="1"/>
  <c r="G109" i="2"/>
  <c r="E109" i="2"/>
  <c r="D109" i="2"/>
  <c r="C109" i="2"/>
  <c r="U108" i="2"/>
  <c r="Q108" i="2"/>
  <c r="R108" i="2" s="1"/>
  <c r="S108" i="2" s="1"/>
  <c r="N108" i="2"/>
  <c r="M108" i="2"/>
  <c r="I108" i="2"/>
  <c r="J108" i="2" s="1"/>
  <c r="G108" i="2"/>
  <c r="H108" i="2" s="1"/>
  <c r="U107" i="2"/>
  <c r="R107" i="2"/>
  <c r="D90" i="3" s="1"/>
  <c r="F90" i="3" s="1"/>
  <c r="Q107" i="2"/>
  <c r="P107" i="2"/>
  <c r="N107" i="2"/>
  <c r="L107" i="2"/>
  <c r="I107" i="2"/>
  <c r="C90" i="3" s="1"/>
  <c r="H107" i="2"/>
  <c r="G107" i="2"/>
  <c r="E107" i="2"/>
  <c r="C107" i="2"/>
  <c r="U106" i="2"/>
  <c r="Q106" i="2"/>
  <c r="R106" i="2" s="1"/>
  <c r="S106" i="2" s="1"/>
  <c r="N106" i="2"/>
  <c r="M106" i="2"/>
  <c r="G106" i="2"/>
  <c r="H106" i="2" s="1"/>
  <c r="I106" i="2" s="1"/>
  <c r="J106" i="2" s="1"/>
  <c r="U105" i="2"/>
  <c r="P105" i="2"/>
  <c r="Q105" i="2" s="1"/>
  <c r="R105" i="2" s="1"/>
  <c r="L105" i="2"/>
  <c r="M105" i="2" s="1"/>
  <c r="N105" i="2" s="1"/>
  <c r="G105" i="2"/>
  <c r="H105" i="2" s="1"/>
  <c r="I105" i="2" s="1"/>
  <c r="C105" i="2"/>
  <c r="D105" i="2" s="1"/>
  <c r="E105" i="2" s="1"/>
  <c r="U104" i="2"/>
  <c r="Q104" i="2"/>
  <c r="R104" i="2" s="1"/>
  <c r="L104" i="2"/>
  <c r="M104" i="2" s="1"/>
  <c r="N104" i="2" s="1"/>
  <c r="J104" i="2"/>
  <c r="I104" i="2"/>
  <c r="C73" i="3" s="1"/>
  <c r="H104" i="2"/>
  <c r="C104" i="2"/>
  <c r="D104" i="2" s="1"/>
  <c r="E104" i="2" s="1"/>
  <c r="U103" i="2"/>
  <c r="P103" i="2"/>
  <c r="Q103" i="2" s="1"/>
  <c r="R103" i="2" s="1"/>
  <c r="M103" i="2"/>
  <c r="N103" i="2" s="1"/>
  <c r="I103" i="2"/>
  <c r="C96" i="3" s="1"/>
  <c r="H103" i="2"/>
  <c r="G103" i="2"/>
  <c r="U102" i="2"/>
  <c r="P102" i="2"/>
  <c r="Q102" i="2" s="1"/>
  <c r="R102" i="2" s="1"/>
  <c r="S102" i="2" s="1"/>
  <c r="L102" i="2"/>
  <c r="M102" i="2" s="1"/>
  <c r="N102" i="2" s="1"/>
  <c r="G102" i="2"/>
  <c r="H102" i="2" s="1"/>
  <c r="I102" i="2" s="1"/>
  <c r="J102" i="2" s="1"/>
  <c r="E102" i="2"/>
  <c r="D102" i="2"/>
  <c r="C102" i="2"/>
  <c r="U101" i="2"/>
  <c r="P101" i="2"/>
  <c r="Q101" i="2" s="1"/>
  <c r="R101" i="2" s="1"/>
  <c r="N101" i="2"/>
  <c r="L101" i="2"/>
  <c r="H101" i="2"/>
  <c r="I101" i="2" s="1"/>
  <c r="G101" i="2"/>
  <c r="E101" i="2"/>
  <c r="C101" i="2"/>
  <c r="U100" i="2"/>
  <c r="P100" i="2"/>
  <c r="Q100" i="2" s="1"/>
  <c r="R100" i="2" s="1"/>
  <c r="N100" i="2"/>
  <c r="L100" i="2"/>
  <c r="H100" i="2"/>
  <c r="I100" i="2" s="1"/>
  <c r="G100" i="2"/>
  <c r="E100" i="2"/>
  <c r="C100" i="2"/>
  <c r="U99" i="2"/>
  <c r="P99" i="2"/>
  <c r="Q99" i="2" s="1"/>
  <c r="R99" i="2" s="1"/>
  <c r="L99" i="2"/>
  <c r="M99" i="2" s="1"/>
  <c r="N99" i="2" s="1"/>
  <c r="H99" i="2"/>
  <c r="I99" i="2" s="1"/>
  <c r="G99" i="2"/>
  <c r="C99" i="2"/>
  <c r="D99" i="2" s="1"/>
  <c r="E99" i="2" s="1"/>
  <c r="U98" i="2"/>
  <c r="Q98" i="2"/>
  <c r="R98" i="2" s="1"/>
  <c r="S98" i="2" s="1"/>
  <c r="P98" i="2"/>
  <c r="M98" i="2"/>
  <c r="N98" i="2" s="1"/>
  <c r="I98" i="2"/>
  <c r="J98" i="2" s="1"/>
  <c r="H98" i="2"/>
  <c r="G98" i="2"/>
  <c r="D98" i="2"/>
  <c r="E98" i="2" s="1"/>
  <c r="C98" i="2"/>
  <c r="U97" i="2"/>
  <c r="R97" i="2"/>
  <c r="D86" i="3" s="1"/>
  <c r="F86" i="3" s="1"/>
  <c r="G86" i="3" s="1"/>
  <c r="H86" i="3" s="1"/>
  <c r="Q97" i="2"/>
  <c r="P97" i="2"/>
  <c r="M97" i="2"/>
  <c r="N97" i="2" s="1"/>
  <c r="J97" i="2"/>
  <c r="I97" i="2"/>
  <c r="C86" i="3" s="1"/>
  <c r="H97" i="2"/>
  <c r="G97" i="2"/>
  <c r="C97" i="2"/>
  <c r="D97" i="2" s="1"/>
  <c r="E97" i="2" s="1"/>
  <c r="U96" i="2"/>
  <c r="S96" i="2"/>
  <c r="P96" i="2"/>
  <c r="Q96" i="2" s="1"/>
  <c r="R96" i="2" s="1"/>
  <c r="L96" i="2"/>
  <c r="M96" i="2" s="1"/>
  <c r="N96" i="2" s="1"/>
  <c r="G96" i="2"/>
  <c r="H96" i="2" s="1"/>
  <c r="I96" i="2" s="1"/>
  <c r="J96" i="2" s="1"/>
  <c r="C96" i="2"/>
  <c r="D96" i="2" s="1"/>
  <c r="E96" i="2" s="1"/>
  <c r="U95" i="2"/>
  <c r="P95" i="2"/>
  <c r="Q95" i="2" s="1"/>
  <c r="R95" i="2" s="1"/>
  <c r="L95" i="2"/>
  <c r="M95" i="2" s="1"/>
  <c r="N95" i="2" s="1"/>
  <c r="H95" i="2"/>
  <c r="I95" i="2" s="1"/>
  <c r="G95" i="2"/>
  <c r="C95" i="2"/>
  <c r="D95" i="2" s="1"/>
  <c r="E95" i="2" s="1"/>
  <c r="U94" i="2"/>
  <c r="P94" i="2"/>
  <c r="Q94" i="2" s="1"/>
  <c r="R94" i="2" s="1"/>
  <c r="S94" i="2" s="1"/>
  <c r="M94" i="2"/>
  <c r="N94" i="2" s="1"/>
  <c r="L94" i="2"/>
  <c r="G94" i="2"/>
  <c r="H94" i="2" s="1"/>
  <c r="I94" i="2" s="1"/>
  <c r="J94" i="2" s="1"/>
  <c r="D94" i="2"/>
  <c r="E94" i="2" s="1"/>
  <c r="C94" i="2"/>
  <c r="U93" i="2"/>
  <c r="L93" i="2"/>
  <c r="M93" i="2" s="1"/>
  <c r="N93" i="2" s="1"/>
  <c r="I93" i="2"/>
  <c r="J93" i="2" s="1"/>
  <c r="H93" i="2"/>
  <c r="G93" i="2"/>
  <c r="D93" i="2"/>
  <c r="E93" i="2" s="1"/>
  <c r="C93" i="2"/>
  <c r="U92" i="2"/>
  <c r="R92" i="2"/>
  <c r="S92" i="2" s="1"/>
  <c r="Q92" i="2"/>
  <c r="P92" i="2"/>
  <c r="L92" i="2"/>
  <c r="M92" i="2" s="1"/>
  <c r="N92" i="2" s="1"/>
  <c r="J92" i="2"/>
  <c r="I92" i="2"/>
  <c r="H92" i="2"/>
  <c r="G92" i="2"/>
  <c r="C92" i="2"/>
  <c r="D92" i="2" s="1"/>
  <c r="E92" i="2" s="1"/>
  <c r="U91" i="2"/>
  <c r="S91" i="2"/>
  <c r="P91" i="2"/>
  <c r="Q91" i="2" s="1"/>
  <c r="R91" i="2" s="1"/>
  <c r="M91" i="2"/>
  <c r="N91" i="2" s="1"/>
  <c r="I91" i="2"/>
  <c r="J91" i="2" s="1"/>
  <c r="H91" i="2"/>
  <c r="G91" i="2"/>
  <c r="U90" i="2"/>
  <c r="P90" i="2"/>
  <c r="Q90" i="2" s="1"/>
  <c r="R90" i="2" s="1"/>
  <c r="S90" i="2" s="1"/>
  <c r="L90" i="2"/>
  <c r="M90" i="2" s="1"/>
  <c r="N90" i="2" s="1"/>
  <c r="G90" i="2"/>
  <c r="H90" i="2" s="1"/>
  <c r="I90" i="2" s="1"/>
  <c r="J90" i="2" s="1"/>
  <c r="E90" i="2"/>
  <c r="D90" i="2"/>
  <c r="C90" i="2"/>
  <c r="U89" i="2"/>
  <c r="P89" i="2"/>
  <c r="Q89" i="2" s="1"/>
  <c r="R89" i="2" s="1"/>
  <c r="S89" i="2" s="1"/>
  <c r="L89" i="2"/>
  <c r="M89" i="2" s="1"/>
  <c r="N89" i="2" s="1"/>
  <c r="H89" i="2"/>
  <c r="I89" i="2" s="1"/>
  <c r="J89" i="2" s="1"/>
  <c r="G89" i="2"/>
  <c r="C89" i="2"/>
  <c r="D89" i="2" s="1"/>
  <c r="E89" i="2" s="1"/>
  <c r="U88" i="2"/>
  <c r="Q88" i="2"/>
  <c r="R88" i="2" s="1"/>
  <c r="S88" i="2" s="1"/>
  <c r="P88" i="2"/>
  <c r="L88" i="2"/>
  <c r="M88" i="2" s="1"/>
  <c r="N88" i="2" s="1"/>
  <c r="I88" i="2"/>
  <c r="J88" i="2" s="1"/>
  <c r="H88" i="2"/>
  <c r="G88" i="2"/>
  <c r="D88" i="2"/>
  <c r="E88" i="2" s="1"/>
  <c r="C88" i="2"/>
  <c r="U87" i="2"/>
  <c r="R87" i="2"/>
  <c r="S87" i="2" s="1"/>
  <c r="Q87" i="2"/>
  <c r="P87" i="2"/>
  <c r="L87" i="2"/>
  <c r="M87" i="2" s="1"/>
  <c r="N87" i="2" s="1"/>
  <c r="J87" i="2"/>
  <c r="I87" i="2"/>
  <c r="H87" i="2"/>
  <c r="G87" i="2"/>
  <c r="C87" i="2"/>
  <c r="D87" i="2" s="1"/>
  <c r="E87" i="2" s="1"/>
  <c r="U86" i="2"/>
  <c r="R86" i="2"/>
  <c r="D84" i="3" s="1"/>
  <c r="F84" i="3" s="1"/>
  <c r="G84" i="3" s="1"/>
  <c r="H84" i="3" s="1"/>
  <c r="I84" i="3" s="1"/>
  <c r="P86" i="2"/>
  <c r="Q86" i="2" s="1"/>
  <c r="N86" i="2"/>
  <c r="L86" i="2"/>
  <c r="J86" i="2"/>
  <c r="G86" i="2"/>
  <c r="H86" i="2" s="1"/>
  <c r="I86" i="2" s="1"/>
  <c r="C84" i="3" s="1"/>
  <c r="C86" i="2"/>
  <c r="D86" i="2" s="1"/>
  <c r="E86" i="2" s="1"/>
  <c r="U85" i="2"/>
  <c r="S85" i="2"/>
  <c r="P85" i="2"/>
  <c r="Q85" i="2" s="1"/>
  <c r="R85" i="2" s="1"/>
  <c r="D74" i="3" s="1"/>
  <c r="F74" i="3" s="1"/>
  <c r="L85" i="2"/>
  <c r="M85" i="2" s="1"/>
  <c r="N85" i="2" s="1"/>
  <c r="H85" i="2"/>
  <c r="I85" i="2" s="1"/>
  <c r="G85" i="2"/>
  <c r="C85" i="2"/>
  <c r="D85" i="2" s="1"/>
  <c r="E85" i="2" s="1"/>
  <c r="U84" i="2"/>
  <c r="P84" i="2"/>
  <c r="Q84" i="2" s="1"/>
  <c r="R84" i="2" s="1"/>
  <c r="M84" i="2"/>
  <c r="N84" i="2" s="1"/>
  <c r="L84" i="2"/>
  <c r="G84" i="2"/>
  <c r="H84" i="2" s="1"/>
  <c r="I84" i="2" s="1"/>
  <c r="D84" i="2"/>
  <c r="E84" i="2" s="1"/>
  <c r="U83" i="2"/>
  <c r="P83" i="2"/>
  <c r="Q83" i="2" s="1"/>
  <c r="R83" i="2" s="1"/>
  <c r="L83" i="2"/>
  <c r="M83" i="2" s="1"/>
  <c r="N83" i="2" s="1"/>
  <c r="G83" i="2"/>
  <c r="H83" i="2" s="1"/>
  <c r="I83" i="2" s="1"/>
  <c r="D83" i="2"/>
  <c r="E83" i="2" s="1"/>
  <c r="C83" i="2"/>
  <c r="U82" i="2"/>
  <c r="P82" i="2"/>
  <c r="Q82" i="2" s="1"/>
  <c r="R82" i="2" s="1"/>
  <c r="M82" i="2"/>
  <c r="N82" i="2" s="1"/>
  <c r="L82" i="2"/>
  <c r="G82" i="2"/>
  <c r="H82" i="2" s="1"/>
  <c r="I82" i="2" s="1"/>
  <c r="D82" i="2"/>
  <c r="E82" i="2" s="1"/>
  <c r="C82" i="2"/>
  <c r="U81" i="2"/>
  <c r="P81" i="2"/>
  <c r="Q81" i="2" s="1"/>
  <c r="R81" i="2" s="1"/>
  <c r="S81" i="2" s="1"/>
  <c r="L81" i="2"/>
  <c r="M81" i="2" s="1"/>
  <c r="N81" i="2" s="1"/>
  <c r="G81" i="2"/>
  <c r="H81" i="2" s="1"/>
  <c r="I81" i="2" s="1"/>
  <c r="J81" i="2" s="1"/>
  <c r="E81" i="2"/>
  <c r="D81" i="2"/>
  <c r="C81" i="2"/>
  <c r="U80" i="2"/>
  <c r="L80" i="2"/>
  <c r="M80" i="2" s="1"/>
  <c r="N80" i="2" s="1"/>
  <c r="E80" i="2"/>
  <c r="D80" i="2"/>
  <c r="C80" i="2"/>
  <c r="U79" i="2"/>
  <c r="P79" i="2"/>
  <c r="Q79" i="2" s="1"/>
  <c r="R79" i="2" s="1"/>
  <c r="M79" i="2"/>
  <c r="N79" i="2" s="1"/>
  <c r="G79" i="2"/>
  <c r="H79" i="2" s="1"/>
  <c r="I79" i="2" s="1"/>
  <c r="C79" i="2"/>
  <c r="D79" i="2" s="1"/>
  <c r="E79" i="2" s="1"/>
  <c r="U78" i="2"/>
  <c r="P78" i="2"/>
  <c r="Q78" i="2" s="1"/>
  <c r="R78" i="2" s="1"/>
  <c r="M78" i="2"/>
  <c r="N78" i="2" s="1"/>
  <c r="G78" i="2"/>
  <c r="H78" i="2" s="1"/>
  <c r="I78" i="2" s="1"/>
  <c r="U77" i="2"/>
  <c r="P77" i="2"/>
  <c r="Q77" i="2" s="1"/>
  <c r="R77" i="2" s="1"/>
  <c r="L77" i="2"/>
  <c r="M77" i="2" s="1"/>
  <c r="N77" i="2" s="1"/>
  <c r="G77" i="2"/>
  <c r="H77" i="2" s="1"/>
  <c r="I77" i="2" s="1"/>
  <c r="C77" i="2"/>
  <c r="D77" i="2" s="1"/>
  <c r="E77" i="2" s="1"/>
  <c r="K125" i="2"/>
  <c r="G76" i="2"/>
  <c r="H76" i="2" s="1"/>
  <c r="I76" i="2" s="1"/>
  <c r="C76" i="2"/>
  <c r="D76" i="2" s="1"/>
  <c r="E76" i="2" s="1"/>
  <c r="U71" i="2"/>
  <c r="U70" i="2"/>
  <c r="U69" i="2"/>
  <c r="D60" i="3"/>
  <c r="F60" i="3" s="1"/>
  <c r="J69" i="2"/>
  <c r="U68" i="2"/>
  <c r="P68" i="2"/>
  <c r="N68" i="2"/>
  <c r="O68" i="2" s="1"/>
  <c r="F68" i="2"/>
  <c r="G68" i="2" s="1"/>
  <c r="E68" i="2"/>
  <c r="U67" i="2"/>
  <c r="P67" i="2"/>
  <c r="N67" i="2"/>
  <c r="H67" i="2"/>
  <c r="I67" i="2" s="1"/>
  <c r="G67" i="2"/>
  <c r="E67" i="2"/>
  <c r="U66" i="2"/>
  <c r="P66" i="2"/>
  <c r="Q66" i="2" s="1"/>
  <c r="R66" i="2" s="1"/>
  <c r="S66" i="2" s="1"/>
  <c r="M66" i="2"/>
  <c r="N66" i="2" s="1"/>
  <c r="G66" i="2"/>
  <c r="H66" i="2" s="1"/>
  <c r="I66" i="2" s="1"/>
  <c r="J66" i="2" s="1"/>
  <c r="E66" i="2"/>
  <c r="D66" i="2"/>
  <c r="U65" i="2"/>
  <c r="P65" i="2"/>
  <c r="Q65" i="2" s="1"/>
  <c r="R65" i="2" s="1"/>
  <c r="S65" i="2" s="1"/>
  <c r="M65" i="2"/>
  <c r="N65" i="2" s="1"/>
  <c r="H65" i="2"/>
  <c r="I65" i="2" s="1"/>
  <c r="G65" i="2"/>
  <c r="D65" i="2"/>
  <c r="E65" i="2" s="1"/>
  <c r="U64" i="2"/>
  <c r="N64" i="2"/>
  <c r="M64" i="2"/>
  <c r="E64" i="2"/>
  <c r="D64" i="2"/>
  <c r="C64" i="2"/>
  <c r="U63" i="2"/>
  <c r="M63" i="2"/>
  <c r="N63" i="2" s="1"/>
  <c r="L63" i="2"/>
  <c r="C63" i="2"/>
  <c r="D63" i="2" s="1"/>
  <c r="E63" i="2" s="1"/>
  <c r="U62" i="2"/>
  <c r="L62" i="2"/>
  <c r="M62" i="2" s="1"/>
  <c r="N62" i="2" s="1"/>
  <c r="C62" i="2"/>
  <c r="D62" i="2" s="1"/>
  <c r="E62" i="2" s="1"/>
  <c r="U61" i="2"/>
  <c r="P61" i="2"/>
  <c r="Q61" i="2" s="1"/>
  <c r="R61" i="2" s="1"/>
  <c r="M61" i="2"/>
  <c r="N61" i="2" s="1"/>
  <c r="G61" i="2"/>
  <c r="H61" i="2" s="1"/>
  <c r="I61" i="2" s="1"/>
  <c r="C61" i="2"/>
  <c r="D61" i="2" s="1"/>
  <c r="E61" i="2" s="1"/>
  <c r="U60" i="2"/>
  <c r="P60" i="2"/>
  <c r="Q60" i="2" s="1"/>
  <c r="R60" i="2" s="1"/>
  <c r="M60" i="2"/>
  <c r="N60" i="2" s="1"/>
  <c r="L60" i="2"/>
  <c r="J60" i="2"/>
  <c r="G60" i="2"/>
  <c r="H60" i="2" s="1"/>
  <c r="I60" i="2" s="1"/>
  <c r="C43" i="3" s="1"/>
  <c r="D60" i="2"/>
  <c r="E60" i="2" s="1"/>
  <c r="C60" i="2"/>
  <c r="U59" i="2"/>
  <c r="N59" i="2"/>
  <c r="L59" i="2"/>
  <c r="E59" i="2"/>
  <c r="D59" i="2"/>
  <c r="C59" i="2"/>
  <c r="U58" i="2"/>
  <c r="P58" i="2"/>
  <c r="Q58" i="2" s="1"/>
  <c r="R58" i="2" s="1"/>
  <c r="N58" i="2"/>
  <c r="L58" i="2"/>
  <c r="G58" i="2"/>
  <c r="H58" i="2" s="1"/>
  <c r="I58" i="2" s="1"/>
  <c r="C41" i="3" s="1"/>
  <c r="E58" i="2"/>
  <c r="C58" i="2"/>
  <c r="U57" i="2"/>
  <c r="P57" i="2"/>
  <c r="Q57" i="2" s="1"/>
  <c r="R57" i="2" s="1"/>
  <c r="H57" i="2"/>
  <c r="I57" i="2" s="1"/>
  <c r="U56" i="2"/>
  <c r="P56" i="2"/>
  <c r="Q56" i="2" s="1"/>
  <c r="R56" i="2" s="1"/>
  <c r="J56" i="2"/>
  <c r="I56" i="2"/>
  <c r="C56" i="3" s="1"/>
  <c r="H56" i="2"/>
  <c r="U55" i="2"/>
  <c r="P55" i="2"/>
  <c r="Q55" i="2" s="1"/>
  <c r="R55" i="2" s="1"/>
  <c r="M55" i="2"/>
  <c r="N55" i="2" s="1"/>
  <c r="L55" i="2"/>
  <c r="I55" i="2"/>
  <c r="H55" i="2"/>
  <c r="C55" i="2"/>
  <c r="D55" i="2" s="1"/>
  <c r="E55" i="2" s="1"/>
  <c r="U54" i="2"/>
  <c r="Q54" i="2"/>
  <c r="R54" i="2" s="1"/>
  <c r="M54" i="2"/>
  <c r="N54" i="2" s="1"/>
  <c r="I54" i="2"/>
  <c r="H54" i="2"/>
  <c r="D54" i="2"/>
  <c r="E54" i="2" s="1"/>
  <c r="C54" i="2"/>
  <c r="U53" i="2"/>
  <c r="P53" i="2"/>
  <c r="Q53" i="2" s="1"/>
  <c r="R53" i="2" s="1"/>
  <c r="H53" i="2"/>
  <c r="I53" i="2" s="1"/>
  <c r="U52" i="2"/>
  <c r="L52" i="2"/>
  <c r="M52" i="2" s="1"/>
  <c r="N52" i="2" s="1"/>
  <c r="J52" i="2"/>
  <c r="I52" i="2"/>
  <c r="C36" i="3" s="1"/>
  <c r="H52" i="2"/>
  <c r="G52" i="2"/>
  <c r="C52" i="2"/>
  <c r="D52" i="2" s="1"/>
  <c r="E52" i="2" s="1"/>
  <c r="U51" i="2"/>
  <c r="R51" i="2"/>
  <c r="D31" i="3" s="1"/>
  <c r="F31" i="3" s="1"/>
  <c r="Q51" i="2"/>
  <c r="P51" i="2"/>
  <c r="L51" i="2"/>
  <c r="M51" i="2" s="1"/>
  <c r="N51" i="2" s="1"/>
  <c r="I51" i="2"/>
  <c r="C31" i="3" s="1"/>
  <c r="G51" i="2"/>
  <c r="H51" i="2" s="1"/>
  <c r="D51" i="2"/>
  <c r="E51" i="2" s="1"/>
  <c r="C51" i="2"/>
  <c r="U50" i="2"/>
  <c r="N50" i="2"/>
  <c r="H50" i="2"/>
  <c r="I50" i="2" s="1"/>
  <c r="G50" i="2"/>
  <c r="C50" i="2"/>
  <c r="D50" i="2" s="1"/>
  <c r="E50" i="2" s="1"/>
  <c r="U49" i="2"/>
  <c r="L49" i="2"/>
  <c r="M49" i="2" s="1"/>
  <c r="N49" i="2" s="1"/>
  <c r="G49" i="2"/>
  <c r="H49" i="2" s="1"/>
  <c r="I49" i="2" s="1"/>
  <c r="D49" i="2"/>
  <c r="E49" i="2" s="1"/>
  <c r="C49" i="2"/>
  <c r="U48" i="2"/>
  <c r="S48" i="2"/>
  <c r="R48" i="2"/>
  <c r="Q48" i="2"/>
  <c r="M48" i="2"/>
  <c r="N48" i="2" s="1"/>
  <c r="G48" i="2"/>
  <c r="H48" i="2" s="1"/>
  <c r="I48" i="2" s="1"/>
  <c r="J48" i="2" s="1"/>
  <c r="E48" i="2"/>
  <c r="D48" i="2"/>
  <c r="U47" i="2"/>
  <c r="P47" i="2"/>
  <c r="Q47" i="2" s="1"/>
  <c r="R47" i="2" s="1"/>
  <c r="S47" i="2" s="1"/>
  <c r="N47" i="2"/>
  <c r="L47" i="2"/>
  <c r="M47" i="2" s="1"/>
  <c r="H47" i="2"/>
  <c r="I47" i="2" s="1"/>
  <c r="J47" i="2" s="1"/>
  <c r="G47" i="2"/>
  <c r="D47" i="2"/>
  <c r="E47" i="2" s="1"/>
  <c r="C47" i="2"/>
  <c r="U46" i="2"/>
  <c r="P46" i="2"/>
  <c r="Q46" i="2" s="1"/>
  <c r="R46" i="2" s="1"/>
  <c r="N46" i="2"/>
  <c r="M46" i="2"/>
  <c r="G46" i="2"/>
  <c r="H46" i="2" s="1"/>
  <c r="I46" i="2" s="1"/>
  <c r="E46" i="2"/>
  <c r="D46" i="2"/>
  <c r="C46" i="2"/>
  <c r="U45" i="2"/>
  <c r="L45" i="2"/>
  <c r="M45" i="2" s="1"/>
  <c r="N45" i="2" s="1"/>
  <c r="G45" i="2"/>
  <c r="H45" i="2" s="1"/>
  <c r="I45" i="2" s="1"/>
  <c r="J45" i="2" s="1"/>
  <c r="D45" i="2"/>
  <c r="E45" i="2" s="1"/>
  <c r="C45" i="2"/>
  <c r="U44" i="2"/>
  <c r="P44" i="2"/>
  <c r="Q44" i="2" s="1"/>
  <c r="R44" i="2" s="1"/>
  <c r="M44" i="2"/>
  <c r="N44" i="2" s="1"/>
  <c r="H44" i="2"/>
  <c r="I44" i="2" s="1"/>
  <c r="G44" i="2"/>
  <c r="C44" i="2"/>
  <c r="D44" i="2" s="1"/>
  <c r="E44" i="2" s="1"/>
  <c r="U43" i="2"/>
  <c r="P43" i="2"/>
  <c r="Q43" i="2" s="1"/>
  <c r="R43" i="2" s="1"/>
  <c r="S43" i="2" s="1"/>
  <c r="L43" i="2"/>
  <c r="M43" i="2" s="1"/>
  <c r="N43" i="2" s="1"/>
  <c r="G43" i="2"/>
  <c r="H43" i="2" s="1"/>
  <c r="I43" i="2" s="1"/>
  <c r="J43" i="2" s="1"/>
  <c r="C43" i="2"/>
  <c r="D43" i="2" s="1"/>
  <c r="E43" i="2" s="1"/>
  <c r="U42" i="2"/>
  <c r="P42" i="2"/>
  <c r="Q42" i="2" s="1"/>
  <c r="R42" i="2" s="1"/>
  <c r="S42" i="2" s="1"/>
  <c r="M42" i="2"/>
  <c r="N42" i="2" s="1"/>
  <c r="L42" i="2"/>
  <c r="H42" i="2"/>
  <c r="I42" i="2" s="1"/>
  <c r="J42" i="2" s="1"/>
  <c r="G42" i="2"/>
  <c r="D42" i="2"/>
  <c r="E42" i="2" s="1"/>
  <c r="C42" i="2"/>
  <c r="U41" i="2"/>
  <c r="P41" i="2"/>
  <c r="Q41" i="2" s="1"/>
  <c r="R41" i="2" s="1"/>
  <c r="S41" i="2" s="1"/>
  <c r="L41" i="2"/>
  <c r="M41" i="2" s="1"/>
  <c r="N41" i="2" s="1"/>
  <c r="G41" i="2"/>
  <c r="H41" i="2" s="1"/>
  <c r="I41" i="2" s="1"/>
  <c r="J41" i="2" s="1"/>
  <c r="E41" i="2"/>
  <c r="D41" i="2"/>
  <c r="C41" i="2"/>
  <c r="U40" i="2"/>
  <c r="P40" i="2"/>
  <c r="Q40" i="2" s="1"/>
  <c r="R40" i="2" s="1"/>
  <c r="L40" i="2"/>
  <c r="M40" i="2" s="1"/>
  <c r="N40" i="2" s="1"/>
  <c r="G40" i="2"/>
  <c r="H40" i="2" s="1"/>
  <c r="I40" i="2" s="1"/>
  <c r="C40" i="2"/>
  <c r="D40" i="2" s="1"/>
  <c r="E40" i="2" s="1"/>
  <c r="U39" i="2"/>
  <c r="P39" i="2"/>
  <c r="Q39" i="2" s="1"/>
  <c r="R39" i="2" s="1"/>
  <c r="M39" i="2"/>
  <c r="N39" i="2" s="1"/>
  <c r="H39" i="2"/>
  <c r="I39" i="2" s="1"/>
  <c r="G39" i="2"/>
  <c r="D39" i="2"/>
  <c r="E39" i="2" s="1"/>
  <c r="C39" i="2"/>
  <c r="U38" i="2"/>
  <c r="Q38" i="2"/>
  <c r="R38" i="2" s="1"/>
  <c r="P38" i="2"/>
  <c r="L38" i="2"/>
  <c r="M38" i="2" s="1"/>
  <c r="N38" i="2" s="1"/>
  <c r="I38" i="2"/>
  <c r="C23" i="3" s="1"/>
  <c r="H38" i="2"/>
  <c r="G38" i="2"/>
  <c r="C38" i="2"/>
  <c r="D38" i="2" s="1"/>
  <c r="E38" i="2" s="1"/>
  <c r="U37" i="2"/>
  <c r="S37" i="2"/>
  <c r="P37" i="2"/>
  <c r="L37" i="2"/>
  <c r="M37" i="2" s="1"/>
  <c r="N37" i="2" s="1"/>
  <c r="J37" i="2"/>
  <c r="G37" i="2"/>
  <c r="D37" i="2"/>
  <c r="E37" i="2" s="1"/>
  <c r="C37" i="2"/>
  <c r="U36" i="2"/>
  <c r="Q36" i="2"/>
  <c r="R36" i="2" s="1"/>
  <c r="S36" i="2" s="1"/>
  <c r="N36" i="2"/>
  <c r="M36" i="2"/>
  <c r="H36" i="2"/>
  <c r="I36" i="2" s="1"/>
  <c r="J36" i="2" s="1"/>
  <c r="G36" i="2"/>
  <c r="D36" i="2"/>
  <c r="E36" i="2" s="1"/>
  <c r="U35" i="2"/>
  <c r="P35" i="2"/>
  <c r="Q35" i="2" s="1"/>
  <c r="R35" i="2" s="1"/>
  <c r="M35" i="2"/>
  <c r="N35" i="2" s="1"/>
  <c r="H35" i="2"/>
  <c r="I35" i="2" s="1"/>
  <c r="G35" i="2"/>
  <c r="D35" i="2"/>
  <c r="E35" i="2" s="1"/>
  <c r="C35" i="2"/>
  <c r="U34" i="2"/>
  <c r="P34" i="2"/>
  <c r="Q34" i="2" s="1"/>
  <c r="R34" i="2" s="1"/>
  <c r="L34" i="2"/>
  <c r="M34" i="2" s="1"/>
  <c r="N34" i="2" s="1"/>
  <c r="G34" i="2"/>
  <c r="H34" i="2" s="1"/>
  <c r="I34" i="2" s="1"/>
  <c r="E34" i="2"/>
  <c r="D34" i="2"/>
  <c r="C34" i="2"/>
  <c r="U33" i="2"/>
  <c r="Q33" i="2"/>
  <c r="R33" i="2" s="1"/>
  <c r="J33" i="2"/>
  <c r="I33" i="2"/>
  <c r="C45" i="3" s="1"/>
  <c r="H33" i="2"/>
  <c r="U32" i="2"/>
  <c r="N32" i="2"/>
  <c r="L32" i="2"/>
  <c r="D32" i="2"/>
  <c r="E32" i="2" s="1"/>
  <c r="C32" i="2"/>
  <c r="U31" i="2"/>
  <c r="P31" i="2"/>
  <c r="Q31" i="2" s="1"/>
  <c r="R31" i="2" s="1"/>
  <c r="S31" i="2" s="1"/>
  <c r="N31" i="2"/>
  <c r="M31" i="2"/>
  <c r="G31" i="2"/>
  <c r="H31" i="2" s="1"/>
  <c r="I31" i="2" s="1"/>
  <c r="J31" i="2" s="1"/>
  <c r="E31" i="2"/>
  <c r="D31" i="2"/>
  <c r="C31" i="2"/>
  <c r="U30" i="2"/>
  <c r="P30" i="2"/>
  <c r="Q30" i="2" s="1"/>
  <c r="R30" i="2" s="1"/>
  <c r="M30" i="2"/>
  <c r="N30" i="2" s="1"/>
  <c r="G30" i="2"/>
  <c r="H30" i="2" s="1"/>
  <c r="I30" i="2" s="1"/>
  <c r="C30" i="2"/>
  <c r="D30" i="2" s="1"/>
  <c r="E30" i="2" s="1"/>
  <c r="U29" i="2"/>
  <c r="P29" i="2"/>
  <c r="Q29" i="2" s="1"/>
  <c r="R29" i="2" s="1"/>
  <c r="S29" i="2" s="1"/>
  <c r="M29" i="2"/>
  <c r="N29" i="2" s="1"/>
  <c r="H29" i="2"/>
  <c r="I29" i="2" s="1"/>
  <c r="J29" i="2" s="1"/>
  <c r="G29" i="2"/>
  <c r="D29" i="2"/>
  <c r="E29" i="2" s="1"/>
  <c r="C29" i="2"/>
  <c r="U28" i="2"/>
  <c r="Q28" i="2"/>
  <c r="R28" i="2" s="1"/>
  <c r="P28" i="2"/>
  <c r="M28" i="2"/>
  <c r="N28" i="2" s="1"/>
  <c r="I28" i="2"/>
  <c r="C20" i="3" s="1"/>
  <c r="H28" i="2"/>
  <c r="G28" i="2"/>
  <c r="C28" i="2"/>
  <c r="D28" i="2" s="1"/>
  <c r="E28" i="2" s="1"/>
  <c r="U27" i="2"/>
  <c r="G27" i="2"/>
  <c r="H27" i="2" s="1"/>
  <c r="I27" i="2" s="1"/>
  <c r="J27" i="2" s="1"/>
  <c r="D27" i="2"/>
  <c r="E27" i="2" s="1"/>
  <c r="C27" i="2"/>
  <c r="U26" i="2"/>
  <c r="P26" i="2"/>
  <c r="Q26" i="2" s="1"/>
  <c r="R26" i="2" s="1"/>
  <c r="S26" i="2" s="1"/>
  <c r="L26" i="2"/>
  <c r="M26" i="2" s="1"/>
  <c r="N26" i="2" s="1"/>
  <c r="H26" i="2"/>
  <c r="I26" i="2" s="1"/>
  <c r="J26" i="2" s="1"/>
  <c r="G26" i="2"/>
  <c r="C26" i="2"/>
  <c r="D26" i="2" s="1"/>
  <c r="E26" i="2" s="1"/>
  <c r="U25" i="2"/>
  <c r="P25" i="2"/>
  <c r="U24" i="2"/>
  <c r="P24" i="2"/>
  <c r="M24" i="2"/>
  <c r="N24" i="2" s="1"/>
  <c r="G24" i="2"/>
  <c r="H24" i="2" s="1"/>
  <c r="I24" i="2" s="1"/>
  <c r="J24" i="2" s="1"/>
  <c r="D24" i="2"/>
  <c r="E24" i="2" s="1"/>
  <c r="C24" i="2"/>
  <c r="U23" i="2"/>
  <c r="P23" i="2"/>
  <c r="Q23" i="2" s="1"/>
  <c r="R23" i="2" s="1"/>
  <c r="S23" i="2" s="1"/>
  <c r="M23" i="2"/>
  <c r="N23" i="2" s="1"/>
  <c r="H23" i="2"/>
  <c r="I23" i="2" s="1"/>
  <c r="J23" i="2" s="1"/>
  <c r="G23" i="2"/>
  <c r="C23" i="2"/>
  <c r="D23" i="2" s="1"/>
  <c r="E23" i="2" s="1"/>
  <c r="U22" i="2"/>
  <c r="P22" i="2"/>
  <c r="Q22" i="2" s="1"/>
  <c r="R22" i="2" s="1"/>
  <c r="M22" i="2"/>
  <c r="N22" i="2" s="1"/>
  <c r="G22" i="2"/>
  <c r="H22" i="2" s="1"/>
  <c r="I22" i="2" s="1"/>
  <c r="C22" i="2"/>
  <c r="D22" i="2" s="1"/>
  <c r="E22" i="2" s="1"/>
  <c r="U21" i="2"/>
  <c r="P21" i="2"/>
  <c r="Q21" i="2" s="1"/>
  <c r="R21" i="2" s="1"/>
  <c r="M21" i="2"/>
  <c r="N21" i="2" s="1"/>
  <c r="H21" i="2"/>
  <c r="I21" i="2" s="1"/>
  <c r="G21" i="2"/>
  <c r="D21" i="2"/>
  <c r="E21" i="2" s="1"/>
  <c r="C21" i="2"/>
  <c r="U20" i="2"/>
  <c r="L20" i="2"/>
  <c r="M20" i="2" s="1"/>
  <c r="N20" i="2" s="1"/>
  <c r="G20" i="2"/>
  <c r="H20" i="2" s="1"/>
  <c r="I20" i="2" s="1"/>
  <c r="E20" i="2"/>
  <c r="D20" i="2"/>
  <c r="C20" i="2"/>
  <c r="U19" i="2"/>
  <c r="P20" i="2"/>
  <c r="Q20" i="2" s="1"/>
  <c r="R20" i="2" s="1"/>
  <c r="L19" i="2"/>
  <c r="M19" i="2" s="1"/>
  <c r="N19" i="2" s="1"/>
  <c r="G19" i="2"/>
  <c r="H19" i="2" s="1"/>
  <c r="I19" i="2" s="1"/>
  <c r="C19" i="2"/>
  <c r="D19" i="2" s="1"/>
  <c r="E19" i="2" s="1"/>
  <c r="U18" i="2"/>
  <c r="P18" i="2"/>
  <c r="Q18" i="2" s="1"/>
  <c r="R18" i="2" s="1"/>
  <c r="M18" i="2"/>
  <c r="N18" i="2" s="1"/>
  <c r="H18" i="2"/>
  <c r="I18" i="2" s="1"/>
  <c r="G18" i="2"/>
  <c r="D18" i="2"/>
  <c r="E18" i="2" s="1"/>
  <c r="C18" i="2"/>
  <c r="U17" i="2"/>
  <c r="Q17" i="2"/>
  <c r="R17" i="2" s="1"/>
  <c r="S17" i="2" s="1"/>
  <c r="P17" i="2"/>
  <c r="U16" i="2"/>
  <c r="P16" i="2"/>
  <c r="Q16" i="2" s="1"/>
  <c r="R16" i="2" s="1"/>
  <c r="L16" i="2"/>
  <c r="M16" i="2" s="1"/>
  <c r="N16" i="2" s="1"/>
  <c r="G16" i="2"/>
  <c r="H16" i="2" s="1"/>
  <c r="I16" i="2" s="1"/>
  <c r="C16" i="2"/>
  <c r="D16" i="2" s="1"/>
  <c r="E16" i="2" s="1"/>
  <c r="U15" i="2"/>
  <c r="L15" i="2"/>
  <c r="M15" i="2" s="1"/>
  <c r="N15" i="2" s="1"/>
  <c r="H15" i="2"/>
  <c r="I15" i="2" s="1"/>
  <c r="J15" i="2" s="1"/>
  <c r="G15" i="2"/>
  <c r="C15" i="2"/>
  <c r="D15" i="2" s="1"/>
  <c r="E15" i="2" s="1"/>
  <c r="U14" i="2"/>
  <c r="P14" i="2"/>
  <c r="Q14" i="2" s="1"/>
  <c r="R14" i="2" s="1"/>
  <c r="M14" i="2"/>
  <c r="N14" i="2" s="1"/>
  <c r="G14" i="2"/>
  <c r="H14" i="2" s="1"/>
  <c r="I14" i="2" s="1"/>
  <c r="C14" i="2"/>
  <c r="D14" i="2" s="1"/>
  <c r="E14" i="2" s="1"/>
  <c r="U13" i="2"/>
  <c r="Q13" i="2"/>
  <c r="R13" i="2" s="1"/>
  <c r="H13" i="2"/>
  <c r="I13" i="2" s="1"/>
  <c r="U12" i="2"/>
  <c r="L12" i="2"/>
  <c r="M12" i="2" s="1"/>
  <c r="N12" i="2" s="1"/>
  <c r="C12" i="2"/>
  <c r="D12" i="2" s="1"/>
  <c r="E12" i="2" s="1"/>
  <c r="U11" i="2"/>
  <c r="P11" i="2"/>
  <c r="Q11" i="2" s="1"/>
  <c r="R11" i="2" s="1"/>
  <c r="S11" i="2" s="1"/>
  <c r="M11" i="2"/>
  <c r="N11" i="2" s="1"/>
  <c r="L11" i="2"/>
  <c r="H11" i="2"/>
  <c r="I11" i="2" s="1"/>
  <c r="J11" i="2" s="1"/>
  <c r="G11" i="2"/>
  <c r="D11" i="2"/>
  <c r="E11" i="2" s="1"/>
  <c r="C11" i="2"/>
  <c r="U10" i="2"/>
  <c r="P10" i="2"/>
  <c r="Q10" i="2" s="1"/>
  <c r="R10" i="2" s="1"/>
  <c r="N10" i="2"/>
  <c r="G10" i="2"/>
  <c r="H10" i="2" s="1"/>
  <c r="I10" i="2" s="1"/>
  <c r="C10" i="2"/>
  <c r="D10" i="2" s="1"/>
  <c r="E10" i="2" s="1"/>
  <c r="U9" i="2"/>
  <c r="M9" i="2"/>
  <c r="L9" i="2"/>
  <c r="L73" i="2" s="1"/>
  <c r="K73" i="2"/>
  <c r="K135" i="2" s="1"/>
  <c r="K137" i="2" s="1"/>
  <c r="H9" i="2"/>
  <c r="I9" i="2" s="1"/>
  <c r="G9" i="2"/>
  <c r="D9" i="2"/>
  <c r="E9" i="2" s="1"/>
  <c r="C9" i="2"/>
  <c r="S6" i="2"/>
  <c r="R6" i="2"/>
  <c r="Q6" i="2"/>
  <c r="P6" i="2"/>
  <c r="O6" i="2"/>
  <c r="Q28" i="1"/>
  <c r="D28" i="1"/>
  <c r="C28" i="1"/>
  <c r="Q27" i="1"/>
  <c r="D27" i="1"/>
  <c r="C27" i="1"/>
  <c r="D26" i="1"/>
  <c r="D19" i="1" s="1"/>
  <c r="C26" i="1"/>
  <c r="C19" i="1" s="1"/>
  <c r="Q25" i="1"/>
  <c r="Q24" i="1"/>
  <c r="Q13" i="1"/>
  <c r="Q20" i="1" s="1"/>
  <c r="D13" i="1"/>
  <c r="D20" i="1" s="1"/>
  <c r="C13" i="1"/>
  <c r="C20" i="1" s="1"/>
  <c r="Q12" i="1"/>
  <c r="Q21" i="1" s="1"/>
  <c r="D12" i="1"/>
  <c r="D21" i="1" s="1"/>
  <c r="C12" i="1"/>
  <c r="C21" i="1" s="1"/>
  <c r="Q11" i="1"/>
  <c r="Q10" i="1"/>
  <c r="Q18" i="1" s="1"/>
  <c r="D10" i="1"/>
  <c r="D18" i="1" s="1"/>
  <c r="C10" i="1"/>
  <c r="C18" i="1" s="1"/>
  <c r="D9" i="1"/>
  <c r="D17" i="1" s="1"/>
  <c r="C9" i="1"/>
  <c r="C17" i="1" s="1"/>
  <c r="C14" i="3" l="1"/>
  <c r="J16" i="2"/>
  <c r="C21" i="3"/>
  <c r="J30" i="2"/>
  <c r="D45" i="3"/>
  <c r="F45" i="3" s="1"/>
  <c r="G45" i="3" s="1"/>
  <c r="S33" i="2"/>
  <c r="C24" i="3"/>
  <c r="J39" i="2"/>
  <c r="C22" i="3"/>
  <c r="J40" i="2"/>
  <c r="C44" i="3"/>
  <c r="J61" i="2"/>
  <c r="C51" i="3"/>
  <c r="J67" i="2"/>
  <c r="D26" i="3"/>
  <c r="F26" i="3" s="1"/>
  <c r="G26" i="3" s="1"/>
  <c r="H26" i="3" s="1"/>
  <c r="I26" i="3" s="1"/>
  <c r="S35" i="2"/>
  <c r="D28" i="3"/>
  <c r="F28" i="3" s="1"/>
  <c r="G28" i="3" s="1"/>
  <c r="H28" i="3" s="1"/>
  <c r="I28" i="3" s="1"/>
  <c r="S46" i="2"/>
  <c r="C37" i="3"/>
  <c r="J53" i="2"/>
  <c r="C69" i="3"/>
  <c r="J79" i="2"/>
  <c r="C18" i="3"/>
  <c r="J21" i="2"/>
  <c r="D27" i="3"/>
  <c r="F27" i="3" s="1"/>
  <c r="S44" i="2"/>
  <c r="D37" i="3"/>
  <c r="F37" i="3" s="1"/>
  <c r="S53" i="2"/>
  <c r="D44" i="3"/>
  <c r="F44" i="3" s="1"/>
  <c r="S61" i="2"/>
  <c r="C10" i="3"/>
  <c r="J9" i="2"/>
  <c r="D19" i="3"/>
  <c r="F19" i="3" s="1"/>
  <c r="G19" i="3" s="1"/>
  <c r="H19" i="3" s="1"/>
  <c r="I19" i="3" s="1"/>
  <c r="S22" i="2"/>
  <c r="L140" i="3"/>
  <c r="Q24" i="2"/>
  <c r="R24" i="2" s="1"/>
  <c r="S24" i="2" s="1"/>
  <c r="D20" i="3"/>
  <c r="F20" i="3" s="1"/>
  <c r="S28" i="2"/>
  <c r="D21" i="3"/>
  <c r="F21" i="3" s="1"/>
  <c r="S30" i="2"/>
  <c r="D23" i="3"/>
  <c r="F23" i="3" s="1"/>
  <c r="G23" i="3" s="1"/>
  <c r="H23" i="3" s="1"/>
  <c r="S38" i="2"/>
  <c r="D22" i="3"/>
  <c r="S40" i="2"/>
  <c r="C35" i="3"/>
  <c r="J50" i="2"/>
  <c r="D56" i="3"/>
  <c r="F56" i="3" s="1"/>
  <c r="G56" i="3" s="1"/>
  <c r="H56" i="3" s="1"/>
  <c r="I56" i="3" s="1"/>
  <c r="S56" i="2"/>
  <c r="D15" i="3"/>
  <c r="F15" i="3" s="1"/>
  <c r="G15" i="3" s="1"/>
  <c r="H15" i="3" s="1"/>
  <c r="I15" i="3" s="1"/>
  <c r="S18" i="2"/>
  <c r="D14" i="3"/>
  <c r="F14" i="3" s="1"/>
  <c r="G14" i="3" s="1"/>
  <c r="H14" i="3" s="1"/>
  <c r="I14" i="3" s="1"/>
  <c r="S16" i="2"/>
  <c r="M73" i="2"/>
  <c r="C15" i="3"/>
  <c r="J18" i="2"/>
  <c r="C16" i="3"/>
  <c r="J19" i="2"/>
  <c r="C17" i="3"/>
  <c r="J20" i="2"/>
  <c r="C26" i="3"/>
  <c r="J35" i="2"/>
  <c r="C28" i="3"/>
  <c r="J46" i="2"/>
  <c r="D69" i="3"/>
  <c r="F69" i="3" s="1"/>
  <c r="G69" i="3" s="1"/>
  <c r="H69" i="3" s="1"/>
  <c r="I69" i="3" s="1"/>
  <c r="S79" i="2"/>
  <c r="D12" i="3"/>
  <c r="F12" i="3" s="1"/>
  <c r="S14" i="2"/>
  <c r="C13" i="3"/>
  <c r="J13" i="2"/>
  <c r="D11" i="3"/>
  <c r="F11" i="3" s="1"/>
  <c r="S10" i="2"/>
  <c r="C12" i="3"/>
  <c r="J14" i="2"/>
  <c r="L135" i="3"/>
  <c r="Q25" i="2"/>
  <c r="R25" i="2" s="1"/>
  <c r="S25" i="2" s="1"/>
  <c r="C25" i="3"/>
  <c r="J34" i="2"/>
  <c r="D24" i="3"/>
  <c r="F24" i="3" s="1"/>
  <c r="G24" i="3" s="1"/>
  <c r="H24" i="3" s="1"/>
  <c r="S39" i="2"/>
  <c r="C57" i="3"/>
  <c r="J57" i="2"/>
  <c r="D43" i="3"/>
  <c r="F43" i="3" s="1"/>
  <c r="S60" i="2"/>
  <c r="C19" i="3"/>
  <c r="J22" i="2"/>
  <c r="D13" i="3"/>
  <c r="F13" i="3" s="1"/>
  <c r="S13" i="2"/>
  <c r="D18" i="3"/>
  <c r="F18" i="3" s="1"/>
  <c r="S21" i="2"/>
  <c r="C27" i="3"/>
  <c r="J44" i="2"/>
  <c r="C33" i="3"/>
  <c r="J49" i="2"/>
  <c r="D39" i="3"/>
  <c r="F39" i="3" s="1"/>
  <c r="S55" i="2"/>
  <c r="D57" i="3"/>
  <c r="F57" i="3" s="1"/>
  <c r="S57" i="2"/>
  <c r="D41" i="3"/>
  <c r="F41" i="3" s="1"/>
  <c r="S58" i="2"/>
  <c r="D91" i="3"/>
  <c r="F91" i="3" s="1"/>
  <c r="S78" i="2"/>
  <c r="C11" i="3"/>
  <c r="J10" i="2"/>
  <c r="D17" i="3"/>
  <c r="F17" i="3" s="1"/>
  <c r="G17" i="3" s="1"/>
  <c r="H17" i="3" s="1"/>
  <c r="I17" i="3" s="1"/>
  <c r="S20" i="2"/>
  <c r="D25" i="3"/>
  <c r="F25" i="3" s="1"/>
  <c r="G25" i="3" s="1"/>
  <c r="H25" i="3" s="1"/>
  <c r="I25" i="3" s="1"/>
  <c r="S34" i="2"/>
  <c r="P50" i="2"/>
  <c r="Q50" i="2" s="1"/>
  <c r="R50" i="2" s="1"/>
  <c r="P49" i="2"/>
  <c r="Q49" i="2" s="1"/>
  <c r="R49" i="2" s="1"/>
  <c r="C38" i="3"/>
  <c r="J54" i="2"/>
  <c r="C55" i="3"/>
  <c r="J65" i="2"/>
  <c r="D68" i="3"/>
  <c r="F68" i="3" s="1"/>
  <c r="G68" i="3" s="1"/>
  <c r="S77" i="2"/>
  <c r="C77" i="3"/>
  <c r="J82" i="2"/>
  <c r="C89" i="3"/>
  <c r="J84" i="2"/>
  <c r="C74" i="3"/>
  <c r="J85" i="2"/>
  <c r="D87" i="3"/>
  <c r="F87" i="3" s="1"/>
  <c r="S105" i="2"/>
  <c r="D94" i="3"/>
  <c r="F94" i="3" s="1"/>
  <c r="S119" i="2"/>
  <c r="D112" i="3"/>
  <c r="F112" i="3" s="1"/>
  <c r="N9" i="2"/>
  <c r="N73" i="2" s="1"/>
  <c r="D110" i="3"/>
  <c r="F110" i="3" s="1"/>
  <c r="R19" i="3" s="1"/>
  <c r="R132" i="3" s="1"/>
  <c r="J28" i="2"/>
  <c r="J38" i="2"/>
  <c r="J51" i="2"/>
  <c r="S51" i="2"/>
  <c r="C66" i="3"/>
  <c r="J76" i="2"/>
  <c r="C70" i="3"/>
  <c r="J83" i="2"/>
  <c r="D82" i="3"/>
  <c r="F82" i="3" s="1"/>
  <c r="S99" i="2"/>
  <c r="C72" i="3"/>
  <c r="J101" i="2"/>
  <c r="P19" i="2"/>
  <c r="Q19" i="2" s="1"/>
  <c r="R19" i="2" s="1"/>
  <c r="C91" i="3"/>
  <c r="J78" i="2"/>
  <c r="D111" i="3"/>
  <c r="F111" i="3" s="1"/>
  <c r="L125" i="2"/>
  <c r="D85" i="3"/>
  <c r="F85" i="3" s="1"/>
  <c r="G85" i="3" s="1"/>
  <c r="H85" i="3" s="1"/>
  <c r="I85" i="3" s="1"/>
  <c r="S95" i="2"/>
  <c r="D73" i="3"/>
  <c r="F73" i="3" s="1"/>
  <c r="S104" i="2"/>
  <c r="D67" i="3"/>
  <c r="F67" i="3" s="1"/>
  <c r="S109" i="2"/>
  <c r="D93" i="3"/>
  <c r="F93" i="3" s="1"/>
  <c r="G93" i="3" s="1"/>
  <c r="S117" i="2"/>
  <c r="S69" i="2"/>
  <c r="M76" i="2"/>
  <c r="C68" i="3"/>
  <c r="J77" i="2"/>
  <c r="D89" i="3"/>
  <c r="F89" i="3" s="1"/>
  <c r="S84" i="2"/>
  <c r="D71" i="3"/>
  <c r="F71" i="3" s="1"/>
  <c r="G71" i="3" s="1"/>
  <c r="H71" i="3" s="1"/>
  <c r="I71" i="3" s="1"/>
  <c r="S100" i="2"/>
  <c r="D96" i="3"/>
  <c r="F96" i="3" s="1"/>
  <c r="S103" i="2"/>
  <c r="C49" i="3"/>
  <c r="J121" i="2"/>
  <c r="D107" i="3"/>
  <c r="F107" i="3" s="1"/>
  <c r="C39" i="3"/>
  <c r="J55" i="2"/>
  <c r="D77" i="3"/>
  <c r="F77" i="3" s="1"/>
  <c r="S82" i="2"/>
  <c r="D70" i="3"/>
  <c r="F70" i="3" s="1"/>
  <c r="S83" i="2"/>
  <c r="C82" i="3"/>
  <c r="J99" i="2"/>
  <c r="C67" i="3"/>
  <c r="J109" i="2"/>
  <c r="D109" i="3"/>
  <c r="F109" i="3" s="1"/>
  <c r="D106" i="3"/>
  <c r="F106" i="3" s="1"/>
  <c r="J58" i="2"/>
  <c r="S86" i="2"/>
  <c r="C71" i="3"/>
  <c r="J100" i="2"/>
  <c r="C87" i="3"/>
  <c r="J105" i="2"/>
  <c r="D105" i="3"/>
  <c r="F105" i="3" s="1"/>
  <c r="D104" i="3"/>
  <c r="F104" i="3" s="1"/>
  <c r="D38" i="3"/>
  <c r="F38" i="3" s="1"/>
  <c r="S54" i="2"/>
  <c r="D62" i="3"/>
  <c r="F62" i="3" s="1"/>
  <c r="G62" i="3" s="1"/>
  <c r="D61" i="3"/>
  <c r="F61" i="3" s="1"/>
  <c r="G61" i="3" s="1"/>
  <c r="C85" i="3"/>
  <c r="J95" i="2"/>
  <c r="D72" i="3"/>
  <c r="F72" i="3" s="1"/>
  <c r="G72" i="3" s="1"/>
  <c r="H72" i="3" s="1"/>
  <c r="I72" i="3" s="1"/>
  <c r="S101" i="2"/>
  <c r="L143" i="3"/>
  <c r="H92" i="3"/>
  <c r="I92" i="3" s="1"/>
  <c r="L136" i="3"/>
  <c r="C93" i="3"/>
  <c r="J117" i="2"/>
  <c r="D95" i="3"/>
  <c r="F95" i="3" s="1"/>
  <c r="S123" i="2"/>
  <c r="C115" i="3"/>
  <c r="J128" i="2"/>
  <c r="G129" i="3"/>
  <c r="L129" i="3" s="1"/>
  <c r="S97" i="2"/>
  <c r="J103" i="2"/>
  <c r="J107" i="2"/>
  <c r="S107" i="2"/>
  <c r="J115" i="2"/>
  <c r="O125" i="2"/>
  <c r="M128" i="2"/>
  <c r="L133" i="2"/>
  <c r="L135" i="2" s="1"/>
  <c r="L137" i="2" s="1"/>
  <c r="P76" i="2"/>
  <c r="P125" i="2" s="1"/>
  <c r="O133" i="2"/>
  <c r="D116" i="3"/>
  <c r="F116" i="3" s="1"/>
  <c r="Q125" i="2"/>
  <c r="C94" i="3"/>
  <c r="J119" i="2"/>
  <c r="Q128" i="2"/>
  <c r="P133" i="2"/>
  <c r="G166" i="3"/>
  <c r="D108" i="3"/>
  <c r="F108" i="3" s="1"/>
  <c r="R76" i="2"/>
  <c r="H166" i="3"/>
  <c r="F166" i="3"/>
  <c r="D127" i="3"/>
  <c r="D166" i="3" s="1"/>
  <c r="D66" i="3" l="1"/>
  <c r="F66" i="3" s="1"/>
  <c r="R125" i="2"/>
  <c r="S76" i="2"/>
  <c r="S125" i="2" s="1"/>
  <c r="G67" i="3"/>
  <c r="R17" i="3"/>
  <c r="R130" i="3" s="1"/>
  <c r="G21" i="3"/>
  <c r="R12" i="3"/>
  <c r="R125" i="3" s="1"/>
  <c r="O73" i="2"/>
  <c r="O135" i="2" s="1"/>
  <c r="O137" i="2" s="1"/>
  <c r="P9" i="2"/>
  <c r="D16" i="3"/>
  <c r="F16" i="3" s="1"/>
  <c r="S19" i="2"/>
  <c r="D33" i="3"/>
  <c r="F33" i="3" s="1"/>
  <c r="S49" i="2"/>
  <c r="R24" i="3"/>
  <c r="R137" i="3" s="1"/>
  <c r="G11" i="3"/>
  <c r="G38" i="3"/>
  <c r="R23" i="3"/>
  <c r="R136" i="3" s="1"/>
  <c r="M125" i="2"/>
  <c r="N76" i="2"/>
  <c r="N125" i="2" s="1"/>
  <c r="D35" i="3"/>
  <c r="F35" i="3" s="1"/>
  <c r="S50" i="2"/>
  <c r="M135" i="2"/>
  <c r="M137" i="2" s="1"/>
  <c r="R15" i="3"/>
  <c r="R128" i="3" s="1"/>
  <c r="G20" i="3"/>
  <c r="N128" i="2"/>
  <c r="N133" i="2" s="1"/>
  <c r="N135" i="2" s="1"/>
  <c r="N137" i="2" s="1"/>
  <c r="M133" i="2"/>
  <c r="G116" i="3"/>
  <c r="R21" i="3"/>
  <c r="R134" i="3" s="1"/>
  <c r="F22" i="3"/>
  <c r="G22" i="3" s="1"/>
  <c r="H22" i="3" s="1"/>
  <c r="I22" i="3" s="1"/>
  <c r="K149" i="3"/>
  <c r="Q133" i="2"/>
  <c r="R128" i="2"/>
  <c r="L141" i="3"/>
  <c r="H93" i="3"/>
  <c r="I93" i="3" s="1"/>
  <c r="G12" i="3"/>
  <c r="R22" i="3"/>
  <c r="R135" i="3" s="1"/>
  <c r="G18" i="3"/>
  <c r="R10" i="3"/>
  <c r="G27" i="3"/>
  <c r="R18" i="3"/>
  <c r="R131" i="3" s="1"/>
  <c r="H21" i="3" l="1"/>
  <c r="L134" i="3"/>
  <c r="S12" i="3"/>
  <c r="L138" i="3"/>
  <c r="H18" i="3"/>
  <c r="S10" i="3"/>
  <c r="H12" i="3"/>
  <c r="S22" i="3"/>
  <c r="L127" i="3"/>
  <c r="H116" i="3"/>
  <c r="S21" i="3"/>
  <c r="S134" i="3" s="1"/>
  <c r="L142" i="3"/>
  <c r="S17" i="3"/>
  <c r="S130" i="3" s="1"/>
  <c r="H67" i="3"/>
  <c r="R16" i="3"/>
  <c r="R129" i="3" s="1"/>
  <c r="G16" i="3"/>
  <c r="S24" i="3"/>
  <c r="S137" i="3" s="1"/>
  <c r="H11" i="3"/>
  <c r="P73" i="2"/>
  <c r="P135" i="2" s="1"/>
  <c r="P137" i="2" s="1"/>
  <c r="Q9" i="2"/>
  <c r="H27" i="3"/>
  <c r="S18" i="3"/>
  <c r="S131" i="3" s="1"/>
  <c r="R124" i="3"/>
  <c r="D115" i="3"/>
  <c r="F115" i="3" s="1"/>
  <c r="S128" i="2"/>
  <c r="S133" i="2" s="1"/>
  <c r="R133" i="2"/>
  <c r="L137" i="3"/>
  <c r="S15" i="3"/>
  <c r="H20" i="3"/>
  <c r="H38" i="3"/>
  <c r="S23" i="3"/>
  <c r="S136" i="3" s="1"/>
  <c r="R14" i="3"/>
  <c r="R127" i="3" s="1"/>
  <c r="G66" i="3"/>
  <c r="S135" i="3" l="1"/>
  <c r="T22" i="3"/>
  <c r="I12" i="3"/>
  <c r="M127" i="3"/>
  <c r="T135" i="3" s="1"/>
  <c r="T15" i="3"/>
  <c r="T128" i="3" s="1"/>
  <c r="I20" i="3"/>
  <c r="U15" i="3" s="1"/>
  <c r="U128" i="3" s="1"/>
  <c r="I27" i="3"/>
  <c r="U18" i="3" s="1"/>
  <c r="U131" i="3" s="1"/>
  <c r="T18" i="3"/>
  <c r="T131" i="3" s="1"/>
  <c r="T17" i="3"/>
  <c r="T130" i="3" s="1"/>
  <c r="I67" i="3"/>
  <c r="U17" i="3" s="1"/>
  <c r="U130" i="3" s="1"/>
  <c r="T10" i="3"/>
  <c r="I18" i="3"/>
  <c r="U10" i="3" s="1"/>
  <c r="S128" i="3"/>
  <c r="Q73" i="2"/>
  <c r="Q135" i="2" s="1"/>
  <c r="Q137" i="2" s="1"/>
  <c r="R9" i="2"/>
  <c r="S124" i="3"/>
  <c r="S14" i="3"/>
  <c r="H66" i="3"/>
  <c r="L144" i="3"/>
  <c r="R20" i="3"/>
  <c r="R133" i="3" s="1"/>
  <c r="L162" i="3"/>
  <c r="G115" i="3"/>
  <c r="T24" i="3"/>
  <c r="T137" i="3" s="1"/>
  <c r="I11" i="3"/>
  <c r="U24" i="3" s="1"/>
  <c r="U137" i="3" s="1"/>
  <c r="I116" i="3"/>
  <c r="U21" i="3" s="1"/>
  <c r="U134" i="3" s="1"/>
  <c r="T21" i="3"/>
  <c r="T134" i="3" s="1"/>
  <c r="Q26" i="1"/>
  <c r="Q19" i="1" s="1"/>
  <c r="S125" i="3"/>
  <c r="T23" i="3"/>
  <c r="T136" i="3" s="1"/>
  <c r="I38" i="3"/>
  <c r="U23" i="3" s="1"/>
  <c r="U136" i="3" s="1"/>
  <c r="S16" i="3"/>
  <c r="S129" i="3" s="1"/>
  <c r="H16" i="3"/>
  <c r="I21" i="3"/>
  <c r="U12" i="3" s="1"/>
  <c r="U125" i="3" s="1"/>
  <c r="T12" i="3"/>
  <c r="T125" i="3" s="1"/>
  <c r="D10" i="3" l="1"/>
  <c r="R73" i="2"/>
  <c r="R135" i="2" s="1"/>
  <c r="R137" i="2" s="1"/>
  <c r="S9" i="2"/>
  <c r="S73" i="2" s="1"/>
  <c r="S135" i="2" s="1"/>
  <c r="S20" i="3"/>
  <c r="H115" i="3"/>
  <c r="S133" i="3"/>
  <c r="U124" i="3"/>
  <c r="S127" i="3"/>
  <c r="T124" i="3"/>
  <c r="T14" i="3"/>
  <c r="T127" i="3" s="1"/>
  <c r="I66" i="3"/>
  <c r="U14" i="3" s="1"/>
  <c r="U127" i="3" s="1"/>
  <c r="U22" i="3"/>
  <c r="N127" i="3"/>
  <c r="I16" i="3"/>
  <c r="U16" i="3" s="1"/>
  <c r="U129" i="3" s="1"/>
  <c r="T16" i="3"/>
  <c r="T129" i="3" s="1"/>
  <c r="U135" i="3" l="1"/>
  <c r="I115" i="3"/>
  <c r="U20" i="3" s="1"/>
  <c r="U133" i="3" s="1"/>
  <c r="T20" i="3"/>
  <c r="T133" i="3" s="1"/>
  <c r="B5" i="3"/>
  <c r="Q5" i="1" s="1"/>
  <c r="Q6" i="1" s="1"/>
  <c r="S137" i="2"/>
  <c r="D119" i="3"/>
  <c r="D120" i="3" s="1"/>
  <c r="F10" i="3"/>
  <c r="F119" i="3" l="1"/>
  <c r="G10" i="3"/>
  <c r="R13" i="3"/>
  <c r="R25" i="3" s="1"/>
  <c r="K126" i="3"/>
  <c r="K166" i="3" l="1"/>
  <c r="R126" i="3"/>
  <c r="R138" i="3" s="1"/>
  <c r="Q31" i="1" s="1"/>
  <c r="G119" i="3"/>
  <c r="H10" i="3"/>
  <c r="S13" i="3"/>
  <c r="S25" i="3" s="1"/>
  <c r="L126" i="3"/>
  <c r="Q9" i="1" l="1"/>
  <c r="Q17" i="1" s="1"/>
  <c r="L166" i="3"/>
  <c r="S126" i="3"/>
  <c r="S138" i="3" s="1"/>
  <c r="Q32" i="1" s="1"/>
  <c r="T13" i="3"/>
  <c r="T25" i="3" s="1"/>
  <c r="H119" i="3"/>
  <c r="I10" i="3"/>
  <c r="M126" i="3"/>
  <c r="N126" i="3" l="1"/>
  <c r="U13" i="3"/>
  <c r="U25" i="3" s="1"/>
  <c r="I119" i="3"/>
  <c r="T126" i="3"/>
  <c r="T138" i="3" s="1"/>
  <c r="Q33" i="1" s="1"/>
  <c r="M166" i="3"/>
  <c r="N166" i="3" l="1"/>
  <c r="U126" i="3"/>
  <c r="U138" i="3" s="1"/>
  <c r="Q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FFB6DA7C-8BD6-4FF8-ACAA-4589546DFAD3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75" authorId="0" shapeId="0" xr:uid="{194A1F25-F8B9-45F1-BE8D-30F1498BE584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Do not use "other" or catch-all category for public policy proceedings; please list each one separately</t>
        </r>
      </text>
    </comment>
  </commentList>
</comments>
</file>

<file path=xl/sharedStrings.xml><?xml version="1.0" encoding="utf-8"?>
<sst xmlns="http://schemas.openxmlformats.org/spreadsheetml/2006/main" count="1030" uniqueCount="362">
  <si>
    <t xml:space="preserve">Summary of Selected Data 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</si>
  <si>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</si>
  <si>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</si>
  <si>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</si>
  <si>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</si>
  <si>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</si>
  <si>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</si>
  <si>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</si>
  <si>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</si>
  <si>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</si>
  <si>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A.22-05-002</t>
  </si>
  <si>
    <t>Demand Response</t>
  </si>
  <si>
    <t>D</t>
  </si>
  <si>
    <t>E</t>
  </si>
  <si>
    <t>List of currently open proceedings for which affordability metrics have been filed:</t>
  </si>
  <si>
    <t>Note:  Ordered in ACR Scoping Memo and Ruling filed October 1, 2021</t>
  </si>
  <si>
    <t>Note: While this proceeding's revenue requirement does not exceed the threshold, affordability metrics were filed.</t>
  </si>
  <si>
    <t>List of currently open proceedings that do not exceed the threshold for use of the affordability metrics (proceedings shaded gray filed prior to D.22-08-023):</t>
  </si>
  <si>
    <t>A.18-11-015</t>
  </si>
  <si>
    <t>Customer Data Access - Click-Through</t>
  </si>
  <si>
    <t>A.21-06-021</t>
  </si>
  <si>
    <t>2023 GRC Phase I Track 2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</si>
  <si>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</si>
  <si>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</si>
  <si>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</si>
  <si>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</si>
  <si>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</si>
  <si>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</si>
  <si>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</si>
  <si>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X using 500 kWh (from CRT as submitted by utility):</t>
  </si>
  <si>
    <t>Non-CARE</t>
  </si>
  <si>
    <t>CARE</t>
  </si>
  <si>
    <t>Annual Period 2023</t>
  </si>
  <si>
    <t>Reporting Date: September 1, 2023</t>
  </si>
  <si>
    <t>January 1, 2022</t>
  </si>
  <si>
    <t>March 1</t>
  </si>
  <si>
    <t>June 1</t>
  </si>
  <si>
    <t>September 1</t>
  </si>
  <si>
    <t>January 1, 2023</t>
  </si>
  <si>
    <t>July 1</t>
  </si>
  <si>
    <t>6408-E-C</t>
  </si>
  <si>
    <t>6509-E-A</t>
  </si>
  <si>
    <t>6603-E-A</t>
  </si>
  <si>
    <t>6689-E</t>
  </si>
  <si>
    <t>6805-E</t>
  </si>
  <si>
    <t>6863-E-A</t>
  </si>
  <si>
    <t>6946-E</t>
  </si>
  <si>
    <t>6968-E</t>
  </si>
  <si>
    <t>7009-E</t>
  </si>
  <si>
    <t>Filing Description</t>
  </si>
  <si>
    <t>Authority for Revenue Requirement</t>
  </si>
  <si>
    <t>Authorized Revenue Requirement</t>
  </si>
  <si>
    <t>Revenue Recovery Mechanism</t>
  </si>
  <si>
    <t xml:space="preserve">Balancing Account </t>
  </si>
  <si>
    <t>Safety Affordability Reliability Proceedings</t>
  </si>
  <si>
    <t>General Rate Case</t>
  </si>
  <si>
    <t>D.20-12-005</t>
  </si>
  <si>
    <t>D.20-12-005, AL 6389-E</t>
  </si>
  <si>
    <t>Distribution</t>
  </si>
  <si>
    <t>General Rate Case (Distribution - Wildfire)</t>
  </si>
  <si>
    <t>Distribution (Wildfire)</t>
  </si>
  <si>
    <t>General Rate Case - DRAM*</t>
  </si>
  <si>
    <t>Preliminary Statement  CZ</t>
  </si>
  <si>
    <t>GRC Undercollection</t>
  </si>
  <si>
    <t>2023 GRC Self-Insurance</t>
  </si>
  <si>
    <t>D.23-01-005</t>
  </si>
  <si>
    <t>PCIA</t>
  </si>
  <si>
    <t>Pension Contribution</t>
  </si>
  <si>
    <t>D.09-09-020, AL 3915-G/5195-E</t>
  </si>
  <si>
    <t>AL 6492-E-B</t>
  </si>
  <si>
    <t>Pension Contribution *</t>
  </si>
  <si>
    <t>Department of Energy Litigation Proceeds</t>
  </si>
  <si>
    <t>D. 17-05-013</t>
  </si>
  <si>
    <t>NDC</t>
  </si>
  <si>
    <t>ERRA</t>
  </si>
  <si>
    <t>D.22-02-002</t>
  </si>
  <si>
    <t>D.22-12-044</t>
  </si>
  <si>
    <t>Generation</t>
  </si>
  <si>
    <t>ERRA *</t>
  </si>
  <si>
    <t>Preliminary Statement  CP</t>
  </si>
  <si>
    <t>PABA/PUBA *</t>
  </si>
  <si>
    <t>VAMOMA *</t>
  </si>
  <si>
    <t>ERBBA *</t>
  </si>
  <si>
    <t>Preliminary Statement  DT</t>
  </si>
  <si>
    <t>ECRA</t>
  </si>
  <si>
    <t>Green Tariff Shared Renewables</t>
  </si>
  <si>
    <t>CTC</t>
  </si>
  <si>
    <t>CTC/MTCBA *</t>
  </si>
  <si>
    <t>Preliminary Statement  CQ</t>
  </si>
  <si>
    <t>Cost Allocation Mechanism</t>
  </si>
  <si>
    <t>NSGC</t>
  </si>
  <si>
    <t>Cost Allocation Mechanism/NSGBA *</t>
  </si>
  <si>
    <t>Preliminary Statement  FS</t>
  </si>
  <si>
    <t>WMCE Interim Rate Relief</t>
  </si>
  <si>
    <t>D.20-10-026</t>
  </si>
  <si>
    <t>2020 WMCE</t>
  </si>
  <si>
    <t>D.23-02-017</t>
  </si>
  <si>
    <t>Cost of Capital</t>
  </si>
  <si>
    <t xml:space="preserve">D.19-12-056 / D.20-05-053 / Advice 5887-E </t>
  </si>
  <si>
    <t>D.22-12-031</t>
  </si>
  <si>
    <t>Risk Transfer Balancing Account*</t>
  </si>
  <si>
    <t>D.20-12-005, AL 6210-E</t>
  </si>
  <si>
    <t>D.20-12-005, AL 6423-E</t>
  </si>
  <si>
    <t>D.20-12-005, AL 6423-E, AL 6867-E</t>
  </si>
  <si>
    <t>D.20-12-005, AL 6423-E, AL 6867-E, D.23-01-005</t>
  </si>
  <si>
    <t>Diablo Canyon Retirement</t>
  </si>
  <si>
    <t>D.18-01-022</t>
  </si>
  <si>
    <t>Nuclear Decommissioning (NDCTP)</t>
  </si>
  <si>
    <t>D.21-09-003</t>
  </si>
  <si>
    <t>Nuclear Decommissioning (NDCTP) *</t>
  </si>
  <si>
    <t>Preliminary Statement  DB</t>
  </si>
  <si>
    <t>Hazardous Substance Materials (HSM) *</t>
  </si>
  <si>
    <t>Preliminary Statement S</t>
  </si>
  <si>
    <t>NTBA *</t>
  </si>
  <si>
    <t>Preliminary Statement ET</t>
  </si>
  <si>
    <t>Wildfire Fund Charge (formerly known as DWR Bond)</t>
  </si>
  <si>
    <t>D.21-12-006</t>
  </si>
  <si>
    <t>DWR BC</t>
  </si>
  <si>
    <t>DWR -- Power Charge (PCCBA) *</t>
  </si>
  <si>
    <t>Preliminary Statement  DG</t>
  </si>
  <si>
    <t>DWR Franchise Fees</t>
  </si>
  <si>
    <t>CPUC Code 6350-6354</t>
  </si>
  <si>
    <t>IRPCMA*</t>
  </si>
  <si>
    <t>Electric Preliminary Statement Part HJ</t>
  </si>
  <si>
    <t>VMBA</t>
  </si>
  <si>
    <t>D. 20-12-005, AL 6357-E</t>
  </si>
  <si>
    <t>D. 20-12-005, AL 6661-E</t>
  </si>
  <si>
    <t>VMBA (Distribution - Wildfire)</t>
  </si>
  <si>
    <t>WMBA</t>
  </si>
  <si>
    <t>D. 20-12-005, AL 6357-E, AL 6390-E</t>
  </si>
  <si>
    <t>D. 20-12-005, D.21-06-030, D.22-08-004</t>
  </si>
  <si>
    <t>Accumulated Deferred Tax Adjustment</t>
  </si>
  <si>
    <t>D. 20-12-005, AL 6062-E, AL 6389-E</t>
  </si>
  <si>
    <t>AL 6513-E</t>
  </si>
  <si>
    <t>AB 1054 Securitization - FO 1</t>
  </si>
  <si>
    <t>D.21-06-030, AL 6251-E, AL 6390-E</t>
  </si>
  <si>
    <t>D.21-06-030, D.21-05-015</t>
  </si>
  <si>
    <t>D.21-06-030, D.21-05-015, AL 6819-E</t>
  </si>
  <si>
    <t>WHC</t>
  </si>
  <si>
    <t>AB 1054 Securitization - FO 2</t>
  </si>
  <si>
    <t>D.22-08-004, D.21-05-015</t>
  </si>
  <si>
    <t>D.22-08-004, D.21-05-015, AL 6820-E</t>
  </si>
  <si>
    <t>Emergency Reliability OIR</t>
  </si>
  <si>
    <t>D.21-03-056</t>
  </si>
  <si>
    <t>D.21-03-056, D.21-12-015</t>
  </si>
  <si>
    <t>Public Purpose Program</t>
  </si>
  <si>
    <t>Section 851 Application to Sell The SF General Office Complex</t>
  </si>
  <si>
    <t>D.21-08-027</t>
  </si>
  <si>
    <t>WEMA</t>
  </si>
  <si>
    <t>D.21-10-022, AL 6407-E</t>
  </si>
  <si>
    <t>Residential Uncollectibles Balancing Account (RUBA)*</t>
  </si>
  <si>
    <t>20-06-003, AL 6001-E</t>
  </si>
  <si>
    <t>D.20-06-003, AL 6001-E</t>
  </si>
  <si>
    <t>2018 CEMA</t>
  </si>
  <si>
    <t>D.22-03-011</t>
  </si>
  <si>
    <t>Excess Tax</t>
  </si>
  <si>
    <t>AL 4579-G/6513-E</t>
  </si>
  <si>
    <t>2022 WMCE IRR</t>
  </si>
  <si>
    <t>D.23-06-004</t>
  </si>
  <si>
    <t>2021 WMCE</t>
  </si>
  <si>
    <t>D.23-08-027</t>
  </si>
  <si>
    <t xml:space="preserve">   Subtotal Safety Affordability Reliability</t>
  </si>
  <si>
    <t>Public Policy Proceedings</t>
  </si>
  <si>
    <t>AB 32: Cap &amp; Trade/GHG (Electric Procurement)</t>
  </si>
  <si>
    <t>D. 20-12-038</t>
  </si>
  <si>
    <t>GHG Revenue</t>
  </si>
  <si>
    <t>N</t>
  </si>
  <si>
    <t>SGIP</t>
  </si>
  <si>
    <t>D.20-01-021, AL 5857-E</t>
  </si>
  <si>
    <t>California Hub for Energy Efficiency Financing (CHEEF)</t>
  </si>
  <si>
    <t>D.21-08-006, AL 5857-E</t>
  </si>
  <si>
    <t>CPUC Fee</t>
  </si>
  <si>
    <t>Res. M-4841</t>
  </si>
  <si>
    <t>EV Infrastructure Program</t>
  </si>
  <si>
    <t>D.18-01-024, D.18-05-040</t>
  </si>
  <si>
    <t>EV Infrastructure Program/TEBA *</t>
  </si>
  <si>
    <t>Preliminary Statement  HH</t>
  </si>
  <si>
    <t>Alternative Fuel Vehicle - SB 350 Application</t>
  </si>
  <si>
    <t>D.18-01-024, AL 5222-E</t>
  </si>
  <si>
    <t xml:space="preserve">CEEIA </t>
  </si>
  <si>
    <t>Preliminary Statement  P</t>
  </si>
  <si>
    <t>Residential Rate Reform Memorandum Account (RRRMA)</t>
  </si>
  <si>
    <t>D. 20-12-005</t>
  </si>
  <si>
    <t>D. 17-12-003</t>
  </si>
  <si>
    <t>D.22-12-009</t>
  </si>
  <si>
    <t>Integrated Demand Side Management (IDSM)</t>
  </si>
  <si>
    <t>D.14-10-046</t>
  </si>
  <si>
    <t>AL 6385-E-A</t>
  </si>
  <si>
    <t>FERABA *</t>
  </si>
  <si>
    <t>Preliminary Statement  DX</t>
  </si>
  <si>
    <t>DREBA (Incentives and Operations subaccounts) *</t>
  </si>
  <si>
    <t>Preliminary Statement  EC</t>
  </si>
  <si>
    <t>MHPBA *</t>
  </si>
  <si>
    <t>Preliminary Statement  GH</t>
  </si>
  <si>
    <t>MEBA *</t>
  </si>
  <si>
    <t>Preliminary Statement  GJ</t>
  </si>
  <si>
    <t>MGBA *</t>
  </si>
  <si>
    <t>Preliminary Statement  IT</t>
  </si>
  <si>
    <t>SGMA (Compressed Air Energy Storage) *</t>
  </si>
  <si>
    <t>Preliminary Statement  FD</t>
  </si>
  <si>
    <t>LCPERMA *</t>
  </si>
  <si>
    <t>Preliminary Statement  EZ</t>
  </si>
  <si>
    <t>PPPRAM *</t>
  </si>
  <si>
    <t>Preliminary Statement  DA</t>
  </si>
  <si>
    <t>CARE Administration</t>
  </si>
  <si>
    <t>D.21-06-015</t>
  </si>
  <si>
    <t>CARE Administration *</t>
  </si>
  <si>
    <t>Preliminary Statement  M</t>
  </si>
  <si>
    <t>EPIC (Electric Program Investment Charge)</t>
  </si>
  <si>
    <t>D.18-01-008, D.18-10-052, D.20-08-042</t>
  </si>
  <si>
    <t>D.20-08-042</t>
  </si>
  <si>
    <t>EPIC (Electric Program Investment Charge) *</t>
  </si>
  <si>
    <t>Preliminary Statement  FY</t>
  </si>
  <si>
    <t xml:space="preserve">ESA (Energy Savings Assistance) </t>
  </si>
  <si>
    <t>Energy Efficiency/PPPRAM</t>
  </si>
  <si>
    <t xml:space="preserve"> D.18-05-041</t>
  </si>
  <si>
    <t xml:space="preserve"> D.18-05-041, AL 4521-G-A/6385-E-A</t>
  </si>
  <si>
    <t xml:space="preserve"> D.18-05-041, D.21-05-031, AL 6385-E-A</t>
  </si>
  <si>
    <t>Energy Efficiency/PEERAM</t>
  </si>
  <si>
    <t>AL 5742-E, D. 18-05-041</t>
  </si>
  <si>
    <t>AL 5742-E, D. 18-05-041,  AL 4521-G-A/6385-E-A</t>
  </si>
  <si>
    <t>PEERAM *</t>
  </si>
  <si>
    <t>Preliminary Statement  EF</t>
  </si>
  <si>
    <t>Market Transformation Administrator</t>
  </si>
  <si>
    <t>D.1-12-021, AL 6747-E</t>
  </si>
  <si>
    <t>Demand Response Auction Mechanism</t>
  </si>
  <si>
    <t>D.19-07-009</t>
  </si>
  <si>
    <t>D.23-01-006</t>
  </si>
  <si>
    <t>EV Pilot for Schools and Parks</t>
  </si>
  <si>
    <t xml:space="preserve">D.19-11-017 </t>
  </si>
  <si>
    <t>D.19-11-017, AL 5698-E</t>
  </si>
  <si>
    <t>AB 841 School Energy Efficiency Stimulus Program</t>
  </si>
  <si>
    <t>D.21-01-004, AL 6070-E</t>
  </si>
  <si>
    <t>D.21-01-004, AL 6070-E, AL 4521-G-A/6385-E-A</t>
  </si>
  <si>
    <t>Tree Mortality</t>
  </si>
  <si>
    <t>Tree Mortality*</t>
  </si>
  <si>
    <t>BioMat</t>
  </si>
  <si>
    <t>BioMat*</t>
  </si>
  <si>
    <t>Non-Vintaged PCIA</t>
  </si>
  <si>
    <t>Non-Vintaged PCIA *</t>
  </si>
  <si>
    <t>DAC-GT</t>
  </si>
  <si>
    <t>D.22-02-002, AL 6308-E</t>
  </si>
  <si>
    <t>WNDRR *</t>
  </si>
  <si>
    <t>D.21-11-002</t>
  </si>
  <si>
    <t>Preliminary Statement  JH</t>
  </si>
  <si>
    <t>DWR Refund</t>
  </si>
  <si>
    <t>D.21-12-001</t>
  </si>
  <si>
    <t>FERC Energy Crisis Refund</t>
  </si>
  <si>
    <t>FERC Docket No. EL00-05-000</t>
  </si>
  <si>
    <t>Summer Reliability OIR</t>
  </si>
  <si>
    <t>D.21-12-011</t>
  </si>
  <si>
    <t>D.21-12-011, AL 6762-E</t>
  </si>
  <si>
    <t>D.21-12-011, AL 6934-E</t>
  </si>
  <si>
    <t xml:space="preserve">   Subtotal Public Policy </t>
  </si>
  <si>
    <t>Non-CPUC Jurisdictional Proceedings</t>
  </si>
  <si>
    <t>TO</t>
  </si>
  <si>
    <t>ER19-13-000</t>
  </si>
  <si>
    <t>ER22-2986-000</t>
  </si>
  <si>
    <t>Transmission</t>
  </si>
  <si>
    <t>TACBAA</t>
  </si>
  <si>
    <t>ER19-520-000</t>
  </si>
  <si>
    <t>ER23-595-000</t>
  </si>
  <si>
    <t>FERC BAs</t>
  </si>
  <si>
    <t>TRBAA</t>
  </si>
  <si>
    <t>ER21-2980-000</t>
  </si>
  <si>
    <t>RSBA</t>
  </si>
  <si>
    <t>EUCRA</t>
  </si>
  <si>
    <t xml:space="preserve">   Subtotal Non-CPUC Jurisidictional</t>
  </si>
  <si>
    <t>Total Authorized Revenue</t>
  </si>
  <si>
    <t>Notes:</t>
  </si>
  <si>
    <t>January 1, 2022 Rate Change (AL 6408-E-C) trued up the balancing accounts in the partial AET (excludes 2022 ERRA and other generation RRQs) and implemented various authorized RRQs.</t>
  </si>
  <si>
    <t>March 1, 2022 Rate Change (AL 6509-E) implemented the 2022 ERRA decision.</t>
  </si>
  <si>
    <t>June 1, 2022 Rate Change (AL 6603-E-A) implemented the 2020 GRC Phase 2 decision and various authorized RRQs.</t>
  </si>
  <si>
    <t>September 1, 2022 Rate Change (AL 6689-E) implemented the second tranche of SB 901 rate neutral securitization.</t>
  </si>
  <si>
    <t>January 1, 2023 Rate Change (AL 6805-E) trued up the balancing accounts in the AET and implemented various authorized RRQs.</t>
  </si>
  <si>
    <t>March 1, 2023 Rate Change (AL 6863-E-A) implemented the TACBAA, 2020 WMCE, 2023 GRC Wildfire Insurance, and Demand Response Auction Mechanism decisions.</t>
  </si>
  <si>
    <t>June 1, 2023 Rate Change (AL 6946-E) implemented revenue requirements related to Summer Reliability and RTBA and removed 2018 CEMA and the Tax Adjustment.</t>
  </si>
  <si>
    <t>July 1, 2023 Rate Change (AL 6968-E) implemented the 2022 WMCE Interim Rate Relief decision.</t>
  </si>
  <si>
    <t>September 1, 2023 Rate Change (AL 7009-E) implemented the 2021 WMCE decision.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</si>
  <si>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</si>
  <si>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</si>
  <si>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</si>
  <si>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</si>
  <si>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2023 Authorized Revenue Requirement ($000)</t>
  </si>
  <si>
    <t>Existing or New Item (if existing, use delta from prior for rate impact)</t>
  </si>
  <si>
    <t>Authorized</t>
  </si>
  <si>
    <t>Existing</t>
  </si>
  <si>
    <t>New</t>
  </si>
  <si>
    <t>Total</t>
  </si>
  <si>
    <t>DWR</t>
  </si>
  <si>
    <t>Wildfire Mitigation Balancing Account (WMBA)</t>
  </si>
  <si>
    <t>Vegetation Management Balancing Account (VMBA)</t>
  </si>
  <si>
    <t>Vegetation Management Balancing Account (VMBA) (Distribution - Wildfire)</t>
  </si>
  <si>
    <t>Accumulated Deferred Income Taxes</t>
  </si>
  <si>
    <t>POR Securitization</t>
  </si>
  <si>
    <t>D.21-05-015, D.21-04-030</t>
  </si>
  <si>
    <t>DWR Bond Charge Refund</t>
  </si>
  <si>
    <t>RTBA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</si>
  <si>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</si>
  <si>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</si>
  <si>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>ESPI (CEEIA)</t>
  </si>
  <si>
    <t xml:space="preserve">Demand Response </t>
  </si>
  <si>
    <t>Alternative Fuel Vehicle - SB 350 Application (aka Transportation Electrification)</t>
  </si>
  <si>
    <t>ESA (Energy Savings Assistance)</t>
  </si>
  <si>
    <t>Residential Rate Reform Memorandum Account</t>
  </si>
  <si>
    <t>School Energy Efficiency Stimulus Program</t>
  </si>
  <si>
    <t>California Hub for EE Financing</t>
  </si>
  <si>
    <t>D.21-12-011, AL 6762-3</t>
  </si>
  <si>
    <t>Market Transformation Authority (MTA)</t>
  </si>
  <si>
    <t>Balancing Accounts</t>
  </si>
  <si>
    <t>AL 6505-E</t>
  </si>
  <si>
    <t>TO - Formula Rate</t>
  </si>
  <si>
    <t>Transmission Balancing Accounts</t>
  </si>
  <si>
    <t>Total Approved, Implemented Since Jan 1 or To Be Implemented</t>
  </si>
  <si>
    <t>Pending Application(s), Not Yet Approved</t>
  </si>
  <si>
    <t>Authorized + Pending</t>
  </si>
  <si>
    <t>Proceeding/Filing</t>
  </si>
  <si>
    <t>Basis of Revenue Requirement Forecast: Application Amended Application, Ammended Testimony, Proposed Settlement Agreement, Proposed Decision</t>
  </si>
  <si>
    <t>2023 Proposed Revenue Requirement ($000)</t>
  </si>
  <si>
    <t>Proposed Revenue Recovery Mechanism</t>
  </si>
  <si>
    <t>Change in Projected Authorized  Revenue Requirement ($000) for Rate Impact - Breakout by Year (if cell is shaded grey, rate impact is not presently determinable)</t>
  </si>
  <si>
    <t>Include in Impact</t>
  </si>
  <si>
    <t>Revised Testimony filed 11-13-2020</t>
  </si>
  <si>
    <t>2023 GRC</t>
  </si>
  <si>
    <t>December Reply Briefs</t>
  </si>
  <si>
    <t>2023 GRC Late Implementation</t>
  </si>
  <si>
    <t>December Reply Briefs
Note: assumes undercollection to be recovered from November 2023 through December 2024.</t>
  </si>
  <si>
    <t>December Reply Briefs
Note: assumes undercollection to be recovered in 2024.</t>
  </si>
  <si>
    <t>Proposed Decision. Rev reqs grossed up with 2022 RF&amp;U (factor in cell B156)</t>
  </si>
  <si>
    <t>Settlement Agreement - January 2023</t>
  </si>
  <si>
    <t>2022 WMCE</t>
  </si>
  <si>
    <t>A.22-12-009</t>
  </si>
  <si>
    <t>Application, Table 13-5</t>
  </si>
  <si>
    <t>2024 ERRA Forecast</t>
  </si>
  <si>
    <t>A.23-05-012</t>
  </si>
  <si>
    <t>Application, Table 18-1</t>
  </si>
  <si>
    <t>2023 ERRA Trigger</t>
  </si>
  <si>
    <t>A.23-07-012</t>
  </si>
  <si>
    <t>Application, Table 2-1</t>
  </si>
  <si>
    <t>Wildfire Gas and Safety Costs</t>
  </si>
  <si>
    <t>A.23-06-008</t>
  </si>
  <si>
    <t>Application, Table 1</t>
  </si>
  <si>
    <t>Santa Nella</t>
  </si>
  <si>
    <t>D.23-04-057</t>
  </si>
  <si>
    <t>AL 6956-E, Page 2</t>
  </si>
  <si>
    <t>Nuclear Decomissioning Adjustment</t>
  </si>
  <si>
    <t>A.21-12-007</t>
  </si>
  <si>
    <t>Proposed Decision</t>
  </si>
  <si>
    <t>Electric Vehicle Charging 2</t>
  </si>
  <si>
    <t>D.22-12-054</t>
  </si>
  <si>
    <t>Petition for Modification (PFM) of D.22-12-054
Note: $52 million was approved by the decision. PG&amp;E filed the PFM on May 12, 2023, requesting not to implement Phase 1 of the decision.</t>
  </si>
  <si>
    <t>TO20 Rate Year 2024</t>
  </si>
  <si>
    <t>Draft Formula Rate Model</t>
  </si>
  <si>
    <t>Appendix VIII, Attachment 2</t>
  </si>
  <si>
    <t>Total Pending, Filed but not Approved</t>
  </si>
  <si>
    <t>2021 RF&amp;U</t>
  </si>
  <si>
    <t>2022 RF&amp;U</t>
  </si>
  <si>
    <t>Y</t>
  </si>
  <si>
    <t>F</t>
  </si>
  <si>
    <t>2021 WMCE (VMBA)</t>
  </si>
  <si>
    <t>A.21-09-008</t>
  </si>
  <si>
    <t>Application, Table 13-1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</si>
</sst>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.00"/>
    <numFmt numFmtId="167" formatCode="mm/dd/yy;@"/>
    <numFmt numFmtId="168" formatCode="_(&quot;$&quot;* #,##0_);_(&quot;$&quot;* \(#,##0\);_(&quot;$&quot;* &quot;-&quot;??_);_(@_)"/>
    <numFmt numFmtId="169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</font>
    <font>
      <u val="singleAccounting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1" quotePrefix="1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1" applyNumberFormat="1" applyFont="1"/>
    <xf numFmtId="0" fontId="0" fillId="2" borderId="0" xfId="0" applyFill="1" applyAlignment="1">
      <alignment horizontal="right" vertical="center"/>
    </xf>
    <xf numFmtId="0" fontId="0" fillId="2" borderId="0" xfId="0" applyFill="1"/>
    <xf numFmtId="164" fontId="0" fillId="2" borderId="0" xfId="1" applyNumberFormat="1" applyFont="1" applyFill="1"/>
    <xf numFmtId="5" fontId="0" fillId="0" borderId="0" xfId="0" applyNumberFormat="1"/>
    <xf numFmtId="164" fontId="0" fillId="0" borderId="0" xfId="1" applyNumberFormat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5" fontId="4" fillId="0" borderId="0" xfId="0" applyNumberFormat="1" applyFont="1"/>
    <xf numFmtId="5" fontId="0" fillId="2" borderId="0" xfId="0" applyNumberFormat="1" applyFill="1"/>
    <xf numFmtId="5" fontId="4" fillId="2" borderId="0" xfId="0" applyNumberFormat="1" applyFont="1" applyFill="1"/>
    <xf numFmtId="5" fontId="2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4" fillId="0" borderId="0" xfId="0" applyNumberFormat="1" applyFont="1"/>
    <xf numFmtId="0" fontId="4" fillId="0" borderId="0" xfId="0" applyFont="1"/>
    <xf numFmtId="0" fontId="3" fillId="0" borderId="0" xfId="0" applyFont="1"/>
    <xf numFmtId="49" fontId="0" fillId="0" borderId="0" xfId="0" applyNumberFormat="1"/>
    <xf numFmtId="49" fontId="4" fillId="0" borderId="0" xfId="0" applyNumberFormat="1" applyFont="1"/>
    <xf numFmtId="0" fontId="0" fillId="0" borderId="1" xfId="0" applyBorder="1"/>
    <xf numFmtId="0" fontId="4" fillId="0" borderId="1" xfId="0" applyFont="1" applyBorder="1"/>
    <xf numFmtId="16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41" fontId="0" fillId="0" borderId="0" xfId="0" applyNumberFormat="1"/>
    <xf numFmtId="41" fontId="4" fillId="0" borderId="0" xfId="1" applyNumberFormat="1" applyFont="1" applyFill="1"/>
    <xf numFmtId="41" fontId="4" fillId="0" borderId="0" xfId="0" applyNumberFormat="1" applyFont="1"/>
    <xf numFmtId="168" fontId="0" fillId="0" borderId="0" xfId="0" applyNumberFormat="1"/>
    <xf numFmtId="41" fontId="0" fillId="0" borderId="0" xfId="1" applyNumberFormat="1" applyFont="1" applyFill="1"/>
    <xf numFmtId="41" fontId="5" fillId="0" borderId="0" xfId="0" applyNumberFormat="1" applyFont="1"/>
    <xf numFmtId="0" fontId="4" fillId="0" borderId="0" xfId="3" applyFont="1" applyAlignment="1">
      <alignment horizontal="left"/>
    </xf>
    <xf numFmtId="37" fontId="0" fillId="0" borderId="0" xfId="0" applyNumberFormat="1"/>
    <xf numFmtId="41" fontId="3" fillId="0" borderId="0" xfId="0" applyNumberFormat="1" applyFont="1"/>
    <xf numFmtId="41" fontId="3" fillId="0" borderId="6" xfId="0" applyNumberFormat="1" applyFont="1" applyBorder="1"/>
    <xf numFmtId="41" fontId="5" fillId="0" borderId="6" xfId="0" applyNumberFormat="1" applyFont="1" applyBorder="1"/>
    <xf numFmtId="3" fontId="0" fillId="0" borderId="0" xfId="0" applyNumberForma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10" fillId="0" borderId="0" xfId="0" applyFont="1"/>
    <xf numFmtId="164" fontId="4" fillId="0" borderId="0" xfId="0" applyNumberFormat="1" applyFont="1"/>
    <xf numFmtId="43" fontId="0" fillId="0" borderId="0" xfId="1" applyFont="1" applyFill="1"/>
    <xf numFmtId="164" fontId="11" fillId="0" borderId="0" xfId="1" applyNumberFormat="1" applyFont="1" applyFill="1"/>
    <xf numFmtId="37" fontId="0" fillId="0" borderId="0" xfId="2" applyNumberFormat="1" applyFont="1" applyFill="1"/>
    <xf numFmtId="164" fontId="4" fillId="0" borderId="0" xfId="1" applyNumberFormat="1" applyFont="1" applyFill="1"/>
    <xf numFmtId="41" fontId="0" fillId="0" borderId="0" xfId="0" applyNumberFormat="1" applyAlignment="1">
      <alignment horizontal="center"/>
    </xf>
    <xf numFmtId="168" fontId="0" fillId="0" borderId="0" xfId="2" applyNumberFormat="1" applyFont="1" applyFill="1"/>
    <xf numFmtId="41" fontId="0" fillId="0" borderId="0" xfId="1" applyNumberFormat="1" applyFont="1" applyFill="1" applyBorder="1"/>
    <xf numFmtId="164" fontId="0" fillId="0" borderId="0" xfId="1" applyNumberFormat="1" applyFont="1" applyFill="1" applyBorder="1"/>
    <xf numFmtId="168" fontId="4" fillId="0" borderId="0" xfId="2" applyNumberFormat="1" applyFont="1" applyFill="1"/>
    <xf numFmtId="5" fontId="5" fillId="0" borderId="0" xfId="0" applyNumberFormat="1" applyFont="1"/>
    <xf numFmtId="168" fontId="0" fillId="0" borderId="0" xfId="2" applyNumberFormat="1" applyFont="1" applyFill="1" applyAlignment="1">
      <alignment horizontal="center"/>
    </xf>
    <xf numFmtId="3" fontId="5" fillId="0" borderId="6" xfId="0" applyNumberFormat="1" applyFont="1" applyBorder="1"/>
    <xf numFmtId="3" fontId="3" fillId="0" borderId="6" xfId="0" applyNumberFormat="1" applyFont="1" applyBorder="1"/>
    <xf numFmtId="164" fontId="3" fillId="0" borderId="6" xfId="1" applyNumberFormat="1" applyFont="1" applyFill="1" applyBorder="1"/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0" fillId="0" borderId="0" xfId="1" applyNumberFormat="1" applyFont="1" applyFill="1" applyAlignment="1">
      <alignment horizontal="left"/>
    </xf>
    <xf numFmtId="41" fontId="13" fillId="0" borderId="0" xfId="1" applyNumberFormat="1" applyFont="1" applyFill="1" applyBorder="1"/>
    <xf numFmtId="3" fontId="0" fillId="0" borderId="0" xfId="0" applyNumberFormat="1" applyAlignment="1">
      <alignment horizontal="center"/>
    </xf>
    <xf numFmtId="43" fontId="0" fillId="0" borderId="0" xfId="0" applyNumberFormat="1"/>
    <xf numFmtId="5" fontId="0" fillId="0" borderId="0" xfId="0" applyNumberFormat="1" applyAlignment="1">
      <alignment wrapText="1"/>
    </xf>
    <xf numFmtId="3" fontId="3" fillId="0" borderId="0" xfId="0" applyNumberFormat="1" applyFont="1"/>
    <xf numFmtId="169" fontId="6" fillId="0" borderId="0" xfId="4" applyNumberFormat="1"/>
    <xf numFmtId="0" fontId="6" fillId="0" borderId="0" xfId="5"/>
    <xf numFmtId="0" fontId="0" fillId="0" borderId="0" xfId="0"/>
    <xf numFmtId="0" fontId="0" fillId="3" borderId="0" xfId="0" applyFill="1" applyAlignment="1">
      <alignment horizontal="right" vertical="center"/>
    </xf>
    <xf numFmtId="5" fontId="0" fillId="3" borderId="0" xfId="0" applyNumberFormat="1" applyFill="1"/>
    <xf numFmtId="0" fontId="0" fillId="3" borderId="0" xfId="0" applyFill="1"/>
    <xf numFmtId="164" fontId="0" fillId="3" borderId="0" xfId="1" applyNumberFormat="1" applyFont="1" applyFill="1"/>
    <xf numFmtId="0" fontId="14" fillId="0" borderId="0" xfId="0" applyFont="1" applyAlignment="1">
      <alignment horizontal="left"/>
    </xf>
    <xf numFmtId="5" fontId="14" fillId="0" borderId="0" xfId="0" applyNumberFormat="1" applyFont="1"/>
    <xf numFmtId="3" fontId="14" fillId="0" borderId="0" xfId="0" applyNumberFormat="1" applyFont="1"/>
    <xf numFmtId="164" fontId="14" fillId="0" borderId="0" xfId="1" applyNumberFormat="1" applyFont="1" applyFill="1" applyBorder="1"/>
    <xf numFmtId="37" fontId="14" fillId="0" borderId="0" xfId="0" applyNumberFormat="1" applyFont="1"/>
    <xf numFmtId="0" fontId="14" fillId="0" borderId="0" xfId="0" applyFon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3" xr:uid="{97BE9B46-4D0E-4CF1-9E92-AE485C6F0A79}"/>
    <cellStyle name="Normal 2 10 10" xfId="5" xr:uid="{6B556AC5-6079-4615-99EC-2F9D92E37E3F}"/>
    <cellStyle name="Normal 2 2 3" xfId="4" xr:uid="{B8C44D41-9416-4CEB-8B53-6F9BF747427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2018%20E-CREDIT%20Filing\E-CR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CLOSING%20DOCUMENTS/2009%20Spreadsheets/2009%20CLOSINGS/MBA/12%20-%20December/Adjustments/MBA%20Model%202009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97RECBA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Model%20Supporting%20November%205%202001%20Rev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Users\cuad\Documents\2017%20ERRA%20Forecast\CRS%20Working%20Fi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2.7900000000000001E-2</v>
          </cell>
        </row>
        <row r="6">
          <cell r="B6">
            <v>2.4E-2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-7020171.7268641442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esources"/>
      <sheetName val="Other"/>
      <sheetName val="Lists"/>
      <sheetName val="Sheet1"/>
      <sheetName val="Flexible RA Capacity"/>
      <sheetName val="PRM For Annual RA"/>
      <sheetName val="RA Capacity"/>
    </sheetNames>
    <sheetDataSet>
      <sheetData sheetId="0"/>
      <sheetData sheetId="1"/>
      <sheetData sheetId="2"/>
      <sheetData sheetId="3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4"/>
      <sheetData sheetId="5"/>
      <sheetData sheetId="6" refreshError="1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 xml:space="preserve"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 xml:space="preserve"> </v>
          </cell>
        </row>
        <row r="666">
          <cell r="A666" t="str">
            <v xml:space="preserve"> </v>
          </cell>
        </row>
        <row r="667">
          <cell r="A667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5.5415000000000001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0.55415000000000003</v>
          </cell>
          <cell r="H9" t="str">
            <v>$/therm</v>
          </cell>
        </row>
        <row r="13">
          <cell r="A13" t="str">
            <v xml:space="preserve">WACOG </v>
          </cell>
          <cell r="G13">
            <v>0.55415000000000003</v>
          </cell>
          <cell r="H13" t="str">
            <v>$/therm</v>
          </cell>
        </row>
        <row r="15">
          <cell r="A15" t="str">
            <v>X Franchise Fee Factor*</v>
          </cell>
          <cell r="G15">
            <v>9.7649999999999994E-3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5.4112747500000002E-3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0.94431676100785167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3C17-5D51-4B55-A57A-5310A38863B2}">
  <dimension ref="A1:T46"/>
  <sheetViews>
    <sheetView tabSelected="1" zoomScale="74" zoomScaleNormal="74" workbookViewId="0">
      <selection activeCell="Y15" sqref="Y15"/>
    </sheetView>
  </sheetViews>
  <sheetFormatPr defaultColWidth="8.7109375" defaultRowHeight="15" x14ac:dyDescent="0.25"/>
  <cols>
    <col min="1" max="1" width="3.85546875" customWidth="1"/>
    <col min="2" max="2" width="5.28515625" customWidth="1"/>
    <col min="3" max="3" width="12.85546875" customWidth="1"/>
    <col min="17" max="17" width="15.5703125" bestFit="1" customWidth="1"/>
    <col min="18" max="18" width="10.5703125" bestFit="1" customWidth="1"/>
  </cols>
  <sheetData>
    <row r="1" spans="1:17" x14ac:dyDescent="0.25">
      <c r="A1" t="s">
        <v>0</v>
      </c>
      <c r="Q1" s="1"/>
    </row>
    <row r="2" spans="1:17" x14ac:dyDescent="0.25">
      <c r="Q2" s="1" t="s">
        <v>1</v>
      </c>
    </row>
    <row r="3" spans="1:17" x14ac:dyDescent="0.25">
      <c r="Q3" s="1" t="s">
        <v>2</v>
      </c>
    </row>
    <row r="4" spans="1:17" x14ac:dyDescent="0.25">
      <c r="Q4" s="2" t="s">
        <v>3</v>
      </c>
    </row>
    <row r="5" spans="1:17" x14ac:dyDescent="0.25">
      <c r="A5">
        <v>1</v>
      </c>
      <c r="B5" s="3" t="s">
        <v>4</v>
      </c>
      <c r="Q5" s="4">
        <f>'Incremental Rev Req'!B5</f>
        <v>17759989.301309377</v>
      </c>
    </row>
    <row r="6" spans="1:17" x14ac:dyDescent="0.25">
      <c r="B6" s="5" t="s">
        <v>5</v>
      </c>
      <c r="C6" t="s">
        <v>6</v>
      </c>
      <c r="Q6" s="6">
        <f>Q5*0.01</f>
        <v>177599.89301309377</v>
      </c>
    </row>
    <row r="7" spans="1:17" x14ac:dyDescent="0.25">
      <c r="B7" s="5"/>
      <c r="Q7" s="6"/>
    </row>
    <row r="8" spans="1:17" x14ac:dyDescent="0.25">
      <c r="A8">
        <v>2</v>
      </c>
      <c r="B8" s="3" t="s">
        <v>7</v>
      </c>
      <c r="Q8" s="6"/>
    </row>
    <row r="9" spans="1:17" x14ac:dyDescent="0.25">
      <c r="B9" s="7" t="s">
        <v>5</v>
      </c>
      <c r="C9" s="8" t="str">
        <f>'Incremental Rev Req'!B126</f>
        <v>A.21-06-021</v>
      </c>
      <c r="D9" s="8" t="str">
        <f>'Incremental Rev Req'!A126</f>
        <v>2023 GRC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>
        <f>'Incremental Rev Req'!L126+'Incremental Rev Req'!L127</f>
        <v>3762248.1245513549</v>
      </c>
    </row>
    <row r="10" spans="1:17" x14ac:dyDescent="0.25">
      <c r="B10" s="5" t="s">
        <v>8</v>
      </c>
      <c r="C10" s="10" t="str">
        <f>'Incremental Rev Req'!B132</f>
        <v>A.22-12-009</v>
      </c>
      <c r="D10" t="str">
        <f>'Incremental Rev Req'!A132</f>
        <v>2022 WMCE</v>
      </c>
      <c r="Q10" s="11">
        <f>'Incremental Rev Req'!G132</f>
        <v>176101.4644897554</v>
      </c>
    </row>
    <row r="11" spans="1:17" x14ac:dyDescent="0.25">
      <c r="B11" s="7" t="s">
        <v>9</v>
      </c>
      <c r="C11" s="8" t="s">
        <v>10</v>
      </c>
      <c r="D11" s="8" t="s">
        <v>11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>
        <f>'Incremental Rev Req'!G130</f>
        <v>199905</v>
      </c>
    </row>
    <row r="12" spans="1:17" x14ac:dyDescent="0.25">
      <c r="B12" s="5" t="s">
        <v>12</v>
      </c>
      <c r="C12" s="10" t="str">
        <f>'Incremental Rev Req'!B145</f>
        <v>A.23-07-012</v>
      </c>
      <c r="D12" s="10" t="str">
        <f>'Incremental Rev Req'!A145</f>
        <v>2023 ERRA Trigger</v>
      </c>
      <c r="Q12" s="11">
        <f>'Incremental Rev Req'!F145</f>
        <v>620000</v>
      </c>
    </row>
    <row r="13" spans="1:17" x14ac:dyDescent="0.25">
      <c r="B13" s="5" t="s">
        <v>13</v>
      </c>
      <c r="C13" s="10" t="str">
        <f>'Incremental Rev Req'!B146</f>
        <v>A.23-06-008</v>
      </c>
      <c r="D13" s="10" t="str">
        <f>'Incremental Rev Req'!A146</f>
        <v>Wildfire Gas and Safety Costs</v>
      </c>
      <c r="Q13" s="6">
        <f>'Incremental Rev Req'!F146</f>
        <v>506987.05863804906</v>
      </c>
    </row>
    <row r="14" spans="1:17" x14ac:dyDescent="0.25">
      <c r="B14" s="84" t="s">
        <v>358</v>
      </c>
      <c r="C14" s="85" t="s">
        <v>360</v>
      </c>
      <c r="D14" s="86" t="s">
        <v>359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7">
        <f>'Incremental Rev Req'!L151+'Incremental Rev Req'!L152</f>
        <v>295765</v>
      </c>
    </row>
    <row r="15" spans="1:17" x14ac:dyDescent="0.25">
      <c r="Q15" s="6"/>
    </row>
    <row r="16" spans="1:17" x14ac:dyDescent="0.25">
      <c r="A16">
        <v>3</v>
      </c>
      <c r="B16" s="12" t="s">
        <v>14</v>
      </c>
      <c r="Q16" s="6"/>
    </row>
    <row r="17" spans="1:17" x14ac:dyDescent="0.25">
      <c r="B17" s="13" t="s">
        <v>5</v>
      </c>
      <c r="C17" t="str">
        <f>C9</f>
        <v>A.21-06-021</v>
      </c>
      <c r="D17" t="str">
        <f>D9</f>
        <v>2023 GRC</v>
      </c>
      <c r="E17" t="s">
        <v>15</v>
      </c>
      <c r="Q17" s="6">
        <f>Q9</f>
        <v>3762248.1245513549</v>
      </c>
    </row>
    <row r="18" spans="1:17" x14ac:dyDescent="0.25">
      <c r="B18" s="13" t="s">
        <v>8</v>
      </c>
      <c r="C18" t="str">
        <f>C10</f>
        <v>A.22-12-009</v>
      </c>
      <c r="D18" t="str">
        <f>D10</f>
        <v>2022 WMCE</v>
      </c>
      <c r="Q18" s="6">
        <f>Q10</f>
        <v>176101.4644897554</v>
      </c>
    </row>
    <row r="19" spans="1:17" x14ac:dyDescent="0.25">
      <c r="B19" s="13" t="s">
        <v>9</v>
      </c>
      <c r="C19" s="10" t="str">
        <f>C26</f>
        <v>A.23-05-012</v>
      </c>
      <c r="D19" s="10" t="str">
        <f>D26</f>
        <v>2024 ERRA Forecast</v>
      </c>
      <c r="F19" s="10" t="s">
        <v>16</v>
      </c>
      <c r="Q19" s="10">
        <f>Q26</f>
        <v>-183229.84310702913</v>
      </c>
    </row>
    <row r="20" spans="1:17" x14ac:dyDescent="0.25">
      <c r="B20" s="13" t="s">
        <v>12</v>
      </c>
      <c r="C20" s="10" t="str">
        <f>C13</f>
        <v>A.23-06-008</v>
      </c>
      <c r="D20" s="10" t="str">
        <f>D13</f>
        <v>Wildfire Gas and Safety Costs</v>
      </c>
      <c r="F20" s="10"/>
      <c r="Q20" s="10">
        <f>Q13</f>
        <v>506987.05863804906</v>
      </c>
    </row>
    <row r="21" spans="1:17" x14ac:dyDescent="0.25">
      <c r="B21" s="13" t="s">
        <v>13</v>
      </c>
      <c r="C21" s="10" t="str">
        <f>C12</f>
        <v>A.23-07-012</v>
      </c>
      <c r="D21" s="10" t="str">
        <f>D12</f>
        <v>2023 ERRA Trigger</v>
      </c>
      <c r="F21" s="10"/>
      <c r="Q21" s="10">
        <f>Q12</f>
        <v>620000</v>
      </c>
    </row>
    <row r="22" spans="1:17" x14ac:dyDescent="0.25">
      <c r="Q22" s="6"/>
    </row>
    <row r="23" spans="1:17" x14ac:dyDescent="0.25">
      <c r="A23">
        <v>4</v>
      </c>
      <c r="B23" t="s">
        <v>17</v>
      </c>
      <c r="Q23" s="6"/>
    </row>
    <row r="24" spans="1:17" x14ac:dyDescent="0.25">
      <c r="B24" s="14" t="s">
        <v>5</v>
      </c>
      <c r="C24" s="8" t="s">
        <v>18</v>
      </c>
      <c r="D24" s="8" t="s">
        <v>19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>
        <f>'Incremental Rev Req'!F125</f>
        <v>3551</v>
      </c>
    </row>
    <row r="25" spans="1:17" x14ac:dyDescent="0.25">
      <c r="B25" s="14" t="s">
        <v>8</v>
      </c>
      <c r="C25" s="8" t="s">
        <v>20</v>
      </c>
      <c r="D25" s="8" t="s">
        <v>21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>
        <f>'Incremental Rev Req'!F131</f>
        <v>17857</v>
      </c>
    </row>
    <row r="26" spans="1:17" x14ac:dyDescent="0.25">
      <c r="B26" s="13" t="s">
        <v>9</v>
      </c>
      <c r="C26" s="10" t="str">
        <f>'Incremental Rev Req'!B134</f>
        <v>A.23-05-012</v>
      </c>
      <c r="D26" s="10" t="str">
        <f>'Incremental Rev Req'!A134</f>
        <v>2024 ERRA Forecast</v>
      </c>
      <c r="Q26" s="15">
        <f>SUM('Incremental Rev Req'!L134:L144)</f>
        <v>-183229.84310702913</v>
      </c>
    </row>
    <row r="27" spans="1:17" x14ac:dyDescent="0.25">
      <c r="B27" s="13" t="s">
        <v>12</v>
      </c>
      <c r="C27" s="10" t="str">
        <f>'Incremental Rev Req'!B148</f>
        <v>D.23-04-057</v>
      </c>
      <c r="D27" s="10" t="str">
        <f>'Incremental Rev Req'!A148</f>
        <v>Santa Nella</v>
      </c>
      <c r="Q27" s="15">
        <f>'Incremental Rev Req'!F148</f>
        <v>3570</v>
      </c>
    </row>
    <row r="28" spans="1:17" x14ac:dyDescent="0.25">
      <c r="B28" s="14" t="s">
        <v>13</v>
      </c>
      <c r="C28" s="16" t="str">
        <f>'Incremental Rev Req'!B149</f>
        <v>A.21-12-007</v>
      </c>
      <c r="D28" s="16" t="str">
        <f>'Incremental Rev Req'!A149</f>
        <v>Nuclear Decomissioning Adjustment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7">
        <f>'Incremental Rev Req'!F149</f>
        <v>0</v>
      </c>
    </row>
    <row r="29" spans="1:17" x14ac:dyDescent="0.25">
      <c r="B29" s="5"/>
      <c r="C29" s="10"/>
      <c r="Q29" s="18"/>
    </row>
    <row r="30" spans="1:17" ht="15" customHeight="1" x14ac:dyDescent="0.25">
      <c r="A30">
        <v>5</v>
      </c>
      <c r="B30" s="95" t="s">
        <v>22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6"/>
    </row>
    <row r="31" spans="1:17" x14ac:dyDescent="0.25">
      <c r="B31" s="13" t="s">
        <v>5</v>
      </c>
      <c r="C31" s="13" t="s">
        <v>23</v>
      </c>
      <c r="Q31" s="6">
        <f>'Incremental Rev Req'!R138</f>
        <v>23647071.21846747</v>
      </c>
    </row>
    <row r="32" spans="1:17" x14ac:dyDescent="0.25">
      <c r="B32" s="13" t="s">
        <v>8</v>
      </c>
      <c r="C32" s="13" t="s">
        <v>24</v>
      </c>
      <c r="Q32" s="6">
        <f>'Incremental Rev Req'!S138</f>
        <v>20436744.570417996</v>
      </c>
    </row>
    <row r="33" spans="1:20" x14ac:dyDescent="0.25">
      <c r="B33" s="13" t="s">
        <v>9</v>
      </c>
      <c r="C33" s="13" t="s">
        <v>25</v>
      </c>
      <c r="Q33" s="6">
        <f>'Incremental Rev Req'!T138</f>
        <v>17850046.334951393</v>
      </c>
    </row>
    <row r="34" spans="1:20" x14ac:dyDescent="0.25">
      <c r="B34" s="13" t="s">
        <v>12</v>
      </c>
      <c r="C34" s="13" t="s">
        <v>26</v>
      </c>
      <c r="Q34" s="6">
        <f>'Incremental Rev Req'!U138</f>
        <v>17215967.729167167</v>
      </c>
    </row>
    <row r="35" spans="1:20" x14ac:dyDescent="0.25">
      <c r="R35" s="19"/>
      <c r="S35" s="19"/>
      <c r="T35" s="19"/>
    </row>
    <row r="36" spans="1:20" x14ac:dyDescent="0.25">
      <c r="A36">
        <v>6</v>
      </c>
      <c r="B36" s="97" t="s">
        <v>27</v>
      </c>
      <c r="C36" s="97"/>
      <c r="D36" s="97"/>
      <c r="E36" s="97"/>
      <c r="F36" s="97"/>
      <c r="G36" s="97"/>
      <c r="H36" s="97"/>
      <c r="I36" s="97"/>
      <c r="J36" s="97"/>
      <c r="K36" s="97"/>
      <c r="L36" s="96"/>
      <c r="M36" s="96"/>
      <c r="N36" s="96"/>
      <c r="O36" s="96"/>
      <c r="R36" s="20" t="s">
        <v>28</v>
      </c>
    </row>
    <row r="37" spans="1:20" x14ac:dyDescent="0.25">
      <c r="B37" s="13" t="s">
        <v>5</v>
      </c>
      <c r="C37" s="13" t="s">
        <v>23</v>
      </c>
      <c r="R37" s="21">
        <v>41.586707845355953</v>
      </c>
    </row>
    <row r="38" spans="1:20" x14ac:dyDescent="0.25">
      <c r="B38" s="13" t="s">
        <v>8</v>
      </c>
      <c r="C38" s="13" t="s">
        <v>24</v>
      </c>
      <c r="R38" s="21">
        <v>36.695420113677216</v>
      </c>
    </row>
    <row r="39" spans="1:20" x14ac:dyDescent="0.25">
      <c r="B39" s="13" t="s">
        <v>9</v>
      </c>
      <c r="C39" s="13" t="s">
        <v>25</v>
      </c>
      <c r="R39" s="21">
        <v>32.860686717583967</v>
      </c>
    </row>
    <row r="40" spans="1:20" x14ac:dyDescent="0.25">
      <c r="B40" s="13" t="s">
        <v>12</v>
      </c>
      <c r="C40" s="13" t="s">
        <v>26</v>
      </c>
      <c r="R40" s="21">
        <v>32.005713952954828</v>
      </c>
    </row>
    <row r="42" spans="1:20" x14ac:dyDescent="0.25">
      <c r="A42">
        <v>7</v>
      </c>
      <c r="B42" s="22" t="s">
        <v>29</v>
      </c>
      <c r="S42" s="20" t="s">
        <v>30</v>
      </c>
      <c r="T42" s="20" t="s">
        <v>31</v>
      </c>
    </row>
    <row r="43" spans="1:20" x14ac:dyDescent="0.25">
      <c r="B43" t="s">
        <v>5</v>
      </c>
      <c r="C43" s="13" t="s">
        <v>23</v>
      </c>
      <c r="S43" s="23">
        <v>249.64091788297128</v>
      </c>
      <c r="T43" s="23">
        <v>160.11577265458115</v>
      </c>
    </row>
    <row r="44" spans="1:20" x14ac:dyDescent="0.25">
      <c r="B44" t="s">
        <v>8</v>
      </c>
      <c r="C44" s="13" t="s">
        <v>24</v>
      </c>
      <c r="S44" s="23">
        <v>219.93212600077484</v>
      </c>
      <c r="T44" s="23">
        <v>140.79478977271432</v>
      </c>
    </row>
    <row r="45" spans="1:20" x14ac:dyDescent="0.25">
      <c r="B45" t="s">
        <v>9</v>
      </c>
      <c r="C45" s="13" t="s">
        <v>25</v>
      </c>
      <c r="S45" s="23">
        <v>196.5992565017051</v>
      </c>
      <c r="T45" s="23">
        <v>125.62036013033907</v>
      </c>
    </row>
    <row r="46" spans="1:20" x14ac:dyDescent="0.25">
      <c r="B46" t="s">
        <v>12</v>
      </c>
      <c r="C46" s="13" t="s">
        <v>26</v>
      </c>
      <c r="S46" s="23">
        <v>191.54030890431852</v>
      </c>
      <c r="T46" s="23">
        <v>122.33029568352656</v>
      </c>
    </row>
  </sheetData>
  <mergeCells count="2">
    <mergeCell ref="B30:P30"/>
    <mergeCell ref="B36:O36"/>
  </mergeCells>
  <pageMargins left="0.7" right="0.7" top="0.75" bottom="0.75" header="0.3" footer="0.3"/>
  <pageSetup orientation="portrait" horizontalDpi="90" verticalDpi="90" r:id="rId1"/>
  <headerFooter>
    <oddFooter>&amp;C&amp;1#&amp;"Calibri"&amp;10&amp;K000000Internal</oddFooter>
  </headerFooter>
  <ignoredErrors>
    <ignoredError sqref="Q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8F62-55D3-45B4-906D-B260693F8831}">
  <sheetPr>
    <pageSetUpPr fitToPage="1"/>
  </sheetPr>
  <dimension ref="A2:Z150"/>
  <sheetViews>
    <sheetView showGridLines="0" zoomScale="70" zoomScaleNormal="70" workbookViewId="0">
      <selection activeCell="N49" sqref="N49"/>
    </sheetView>
  </sheetViews>
  <sheetFormatPr defaultColWidth="9.140625" defaultRowHeight="15" x14ac:dyDescent="0.25"/>
  <cols>
    <col min="1" max="1" width="55.85546875" customWidth="1"/>
    <col min="2" max="2" width="38.140625" customWidth="1"/>
    <col min="3" max="3" width="37.140625" customWidth="1"/>
    <col min="4" max="4" width="41.140625" customWidth="1"/>
    <col min="5" max="5" width="36" customWidth="1"/>
    <col min="6" max="6" width="33.42578125" customWidth="1"/>
    <col min="7" max="8" width="35.5703125" customWidth="1"/>
    <col min="9" max="9" width="41.42578125" bestFit="1" customWidth="1"/>
    <col min="10" max="10" width="41.42578125" customWidth="1"/>
    <col min="11" max="11" width="15.85546875" customWidth="1"/>
    <col min="12" max="12" width="15.85546875" style="27" customWidth="1"/>
    <col min="13" max="13" width="16.7109375" style="27" customWidth="1"/>
    <col min="14" max="14" width="15.85546875" customWidth="1"/>
    <col min="15" max="15" width="15.85546875" style="27" customWidth="1"/>
    <col min="16" max="18" width="14" customWidth="1"/>
    <col min="19" max="19" width="14" style="27" customWidth="1"/>
    <col min="20" max="20" width="22" customWidth="1"/>
    <col min="21" max="21" width="14.28515625" bestFit="1" customWidth="1"/>
    <col min="22" max="22" width="14.5703125" bestFit="1" customWidth="1"/>
    <col min="23" max="23" width="17" bestFit="1" customWidth="1"/>
    <col min="24" max="24" width="19.5703125" bestFit="1" customWidth="1"/>
    <col min="25" max="25" width="20.140625" bestFit="1" customWidth="1"/>
  </cols>
  <sheetData>
    <row r="2" spans="1:26" x14ac:dyDescent="0.25">
      <c r="A2" t="s">
        <v>32</v>
      </c>
      <c r="B2" s="24"/>
      <c r="C2" s="24"/>
      <c r="D2" s="24"/>
      <c r="E2" s="24"/>
      <c r="F2" s="24"/>
      <c r="K2" s="25"/>
      <c r="L2" s="26"/>
      <c r="M2" s="26"/>
      <c r="N2" s="25"/>
      <c r="O2" s="26"/>
    </row>
    <row r="3" spans="1:26" x14ac:dyDescent="0.25">
      <c r="A3" t="s">
        <v>33</v>
      </c>
      <c r="B3" s="24"/>
      <c r="C3" s="24"/>
      <c r="D3" s="24"/>
      <c r="E3" s="24"/>
      <c r="F3" s="24"/>
      <c r="K3" s="25"/>
      <c r="L3" s="26"/>
      <c r="M3" s="26"/>
      <c r="N3" s="25"/>
      <c r="O3" s="26"/>
    </row>
    <row r="4" spans="1:26" x14ac:dyDescent="0.25">
      <c r="B4" s="24"/>
      <c r="C4" s="25"/>
      <c r="D4" s="25"/>
      <c r="E4" s="25"/>
      <c r="F4" s="25"/>
      <c r="K4" s="25"/>
      <c r="L4" s="26"/>
      <c r="M4" s="26"/>
      <c r="N4" s="25"/>
      <c r="O4" s="26"/>
    </row>
    <row r="5" spans="1:26" x14ac:dyDescent="0.25">
      <c r="A5" s="28"/>
      <c r="B5" s="29" t="s">
        <v>34</v>
      </c>
      <c r="C5" s="29" t="s">
        <v>35</v>
      </c>
      <c r="D5" s="29" t="s">
        <v>36</v>
      </c>
      <c r="E5" s="29" t="s">
        <v>37</v>
      </c>
      <c r="F5" t="s">
        <v>38</v>
      </c>
      <c r="G5" s="29" t="s">
        <v>35</v>
      </c>
      <c r="H5" s="29" t="s">
        <v>36</v>
      </c>
      <c r="I5" s="29" t="s">
        <v>39</v>
      </c>
      <c r="J5" s="29" t="s">
        <v>37</v>
      </c>
      <c r="K5" s="29" t="s">
        <v>34</v>
      </c>
      <c r="L5" s="30" t="s">
        <v>35</v>
      </c>
      <c r="M5" s="30" t="s">
        <v>36</v>
      </c>
      <c r="N5" s="30" t="s">
        <v>37</v>
      </c>
      <c r="O5" s="29" t="s">
        <v>38</v>
      </c>
      <c r="P5" s="30" t="s">
        <v>35</v>
      </c>
      <c r="Q5" s="30" t="s">
        <v>36</v>
      </c>
      <c r="R5" s="30" t="s">
        <v>39</v>
      </c>
      <c r="S5" s="30" t="s">
        <v>37</v>
      </c>
    </row>
    <row r="6" spans="1:26" x14ac:dyDescent="0.25">
      <c r="B6" s="31" t="s">
        <v>40</v>
      </c>
      <c r="C6" s="31" t="s">
        <v>41</v>
      </c>
      <c r="D6" s="31" t="s">
        <v>42</v>
      </c>
      <c r="E6" s="31" t="s">
        <v>43</v>
      </c>
      <c r="F6" s="31" t="s">
        <v>44</v>
      </c>
      <c r="G6" s="31" t="s">
        <v>45</v>
      </c>
      <c r="H6" s="31" t="s">
        <v>46</v>
      </c>
      <c r="I6" s="31" t="s">
        <v>47</v>
      </c>
      <c r="J6" s="31" t="s">
        <v>48</v>
      </c>
      <c r="K6" s="31" t="s">
        <v>40</v>
      </c>
      <c r="L6" s="31" t="s">
        <v>41</v>
      </c>
      <c r="M6" s="32" t="s">
        <v>42</v>
      </c>
      <c r="N6" s="31" t="s">
        <v>43</v>
      </c>
      <c r="O6" s="31" t="str">
        <f>F6</f>
        <v>6805-E</v>
      </c>
      <c r="P6" s="32" t="str">
        <f>G6</f>
        <v>6863-E-A</v>
      </c>
      <c r="Q6" s="32" t="str">
        <f>H6</f>
        <v>6946-E</v>
      </c>
      <c r="R6" s="32" t="str">
        <f>I6</f>
        <v>6968-E</v>
      </c>
      <c r="S6" s="32" t="str">
        <f>J6</f>
        <v>7009-E</v>
      </c>
      <c r="W6" s="33"/>
    </row>
    <row r="7" spans="1:26" ht="28.5" customHeight="1" x14ac:dyDescent="0.25">
      <c r="A7" s="34" t="s">
        <v>49</v>
      </c>
      <c r="B7" s="98" t="s">
        <v>50</v>
      </c>
      <c r="C7" s="99"/>
      <c r="D7" s="99"/>
      <c r="E7" s="99"/>
      <c r="F7" s="99"/>
      <c r="G7" s="99"/>
      <c r="H7" s="99"/>
      <c r="I7" s="99"/>
      <c r="J7" s="100"/>
      <c r="K7" s="98" t="s">
        <v>51</v>
      </c>
      <c r="L7" s="99"/>
      <c r="M7" s="99"/>
      <c r="N7" s="99"/>
      <c r="O7" s="99"/>
      <c r="P7" s="99"/>
      <c r="Q7" s="99"/>
      <c r="R7" s="99"/>
      <c r="S7" s="100"/>
      <c r="T7" s="35" t="s">
        <v>52</v>
      </c>
      <c r="U7" t="s">
        <v>53</v>
      </c>
    </row>
    <row r="8" spans="1:26" x14ac:dyDescent="0.25">
      <c r="A8" s="28" t="s">
        <v>54</v>
      </c>
      <c r="O8"/>
      <c r="P8" s="27"/>
      <c r="Q8" s="27"/>
      <c r="R8" s="27"/>
      <c r="W8" s="33"/>
    </row>
    <row r="9" spans="1:26" x14ac:dyDescent="0.25">
      <c r="A9" t="s">
        <v>55</v>
      </c>
      <c r="B9" t="s">
        <v>56</v>
      </c>
      <c r="C9" s="10" t="str">
        <f t="shared" ref="C9:E24" si="0">B9</f>
        <v>D.20-12-005</v>
      </c>
      <c r="D9" s="10" t="str">
        <f t="shared" si="0"/>
        <v>D.20-12-005</v>
      </c>
      <c r="E9" s="10" t="str">
        <f t="shared" si="0"/>
        <v>D.20-12-005</v>
      </c>
      <c r="F9" t="s">
        <v>57</v>
      </c>
      <c r="G9" s="10" t="str">
        <f t="shared" ref="G9:J27" si="1">F9</f>
        <v>D.20-12-005, AL 6389-E</v>
      </c>
      <c r="H9" s="10" t="str">
        <f>G9</f>
        <v>D.20-12-005, AL 6389-E</v>
      </c>
      <c r="I9" s="10" t="str">
        <f>H9</f>
        <v>D.20-12-005, AL 6389-E</v>
      </c>
      <c r="J9" s="10" t="str">
        <f>I9</f>
        <v>D.20-12-005, AL 6389-E</v>
      </c>
      <c r="K9" s="36">
        <v>5285318.257699186</v>
      </c>
      <c r="L9" s="37">
        <f>K9</f>
        <v>5285318.257699186</v>
      </c>
      <c r="M9" s="38">
        <f>L9-M10</f>
        <v>4811697.5041181166</v>
      </c>
      <c r="N9" s="38">
        <f>M9</f>
        <v>4811697.5041181166</v>
      </c>
      <c r="O9" s="36">
        <v>4813601.9420430874</v>
      </c>
      <c r="P9" s="37">
        <f>O9</f>
        <v>4813601.9420430874</v>
      </c>
      <c r="Q9" s="37">
        <f>P9</f>
        <v>4813601.9420430874</v>
      </c>
      <c r="R9" s="37">
        <f>Q9</f>
        <v>4813601.9420430874</v>
      </c>
      <c r="S9" s="37">
        <f>R9</f>
        <v>4813601.9420430874</v>
      </c>
      <c r="T9" t="s">
        <v>58</v>
      </c>
      <c r="U9" t="str">
        <f>IF(RIGHT(A9,1)="*","Y","N")</f>
        <v>N</v>
      </c>
      <c r="W9" s="11"/>
      <c r="Z9" s="39"/>
    </row>
    <row r="10" spans="1:26" x14ac:dyDescent="0.25">
      <c r="A10" t="s">
        <v>59</v>
      </c>
      <c r="B10" t="s">
        <v>56</v>
      </c>
      <c r="C10" s="10" t="str">
        <f t="shared" si="0"/>
        <v>D.20-12-005</v>
      </c>
      <c r="D10" s="10" t="str">
        <f t="shared" si="0"/>
        <v>D.20-12-005</v>
      </c>
      <c r="E10" s="10" t="str">
        <f t="shared" si="0"/>
        <v>D.20-12-005</v>
      </c>
      <c r="F10" t="s">
        <v>57</v>
      </c>
      <c r="G10" s="10" t="str">
        <f t="shared" si="1"/>
        <v>D.20-12-005, AL 6389-E</v>
      </c>
      <c r="H10" s="10" t="str">
        <f t="shared" si="1"/>
        <v>D.20-12-005, AL 6389-E</v>
      </c>
      <c r="I10" s="10" t="str">
        <f t="shared" si="1"/>
        <v>D.20-12-005, AL 6389-E</v>
      </c>
      <c r="J10" s="10" t="str">
        <f t="shared" si="1"/>
        <v>D.20-12-005, AL 6389-E</v>
      </c>
      <c r="K10" s="36"/>
      <c r="L10" s="37"/>
      <c r="M10" s="38">
        <v>473620.75358106912</v>
      </c>
      <c r="N10" s="38">
        <f>M10</f>
        <v>473620.75358106912</v>
      </c>
      <c r="O10" s="36">
        <v>473620.75358106912</v>
      </c>
      <c r="P10" s="37">
        <f>O10</f>
        <v>473620.75358106912</v>
      </c>
      <c r="Q10" s="37">
        <f t="shared" ref="Q10:S76" si="2">P10</f>
        <v>473620.75358106912</v>
      </c>
      <c r="R10" s="37">
        <f t="shared" si="2"/>
        <v>473620.75358106912</v>
      </c>
      <c r="S10" s="37">
        <f t="shared" si="2"/>
        <v>473620.75358106912</v>
      </c>
      <c r="T10" t="s">
        <v>60</v>
      </c>
      <c r="U10" t="str">
        <f t="shared" ref="U10:U71" si="3">IF(RIGHT(A10,1)="*","Y","N")</f>
        <v>N</v>
      </c>
      <c r="V10" s="36"/>
      <c r="W10" s="11"/>
      <c r="Z10" s="39"/>
    </row>
    <row r="11" spans="1:26" x14ac:dyDescent="0.25">
      <c r="A11" t="s">
        <v>61</v>
      </c>
      <c r="B11" t="s">
        <v>62</v>
      </c>
      <c r="C11" s="10" t="str">
        <f t="shared" si="0"/>
        <v>Preliminary Statement  CZ</v>
      </c>
      <c r="D11" s="10" t="str">
        <f t="shared" si="0"/>
        <v>Preliminary Statement  CZ</v>
      </c>
      <c r="E11" s="10" t="str">
        <f t="shared" si="0"/>
        <v>Preliminary Statement  CZ</v>
      </c>
      <c r="F11" t="s">
        <v>62</v>
      </c>
      <c r="G11" s="10" t="str">
        <f t="shared" si="1"/>
        <v>Preliminary Statement  CZ</v>
      </c>
      <c r="H11" s="10" t="str">
        <f t="shared" si="1"/>
        <v>Preliminary Statement  CZ</v>
      </c>
      <c r="I11" s="10" t="str">
        <f t="shared" si="1"/>
        <v>Preliminary Statement  CZ</v>
      </c>
      <c r="J11" s="10" t="str">
        <f t="shared" si="1"/>
        <v>Preliminary Statement  CZ</v>
      </c>
      <c r="K11" s="36">
        <v>-106167.07630810035</v>
      </c>
      <c r="L11" s="37">
        <f t="shared" ref="L11:N47" si="4">K11</f>
        <v>-106167.07630810035</v>
      </c>
      <c r="M11" s="38">
        <f t="shared" si="4"/>
        <v>-106167.07630810035</v>
      </c>
      <c r="N11" s="38">
        <f t="shared" si="4"/>
        <v>-106167.07630810035</v>
      </c>
      <c r="O11" s="36">
        <v>332625.73925997119</v>
      </c>
      <c r="P11" s="37">
        <f>O11</f>
        <v>332625.73925997119</v>
      </c>
      <c r="Q11" s="37">
        <f t="shared" si="2"/>
        <v>332625.73925997119</v>
      </c>
      <c r="R11" s="37">
        <f t="shared" si="2"/>
        <v>332625.73925997119</v>
      </c>
      <c r="S11" s="37">
        <f t="shared" si="2"/>
        <v>332625.73925997119</v>
      </c>
      <c r="T11" t="s">
        <v>58</v>
      </c>
      <c r="U11" t="str">
        <f t="shared" si="3"/>
        <v>Y</v>
      </c>
      <c r="W11" s="33"/>
      <c r="Z11" s="39"/>
    </row>
    <row r="12" spans="1:26" x14ac:dyDescent="0.25">
      <c r="A12" t="s">
        <v>63</v>
      </c>
      <c r="B12" t="s">
        <v>56</v>
      </c>
      <c r="C12" s="10" t="str">
        <f t="shared" si="0"/>
        <v>D.20-12-005</v>
      </c>
      <c r="D12" s="10" t="str">
        <f t="shared" si="0"/>
        <v>D.20-12-005</v>
      </c>
      <c r="E12" s="10" t="str">
        <f t="shared" si="0"/>
        <v>D.20-12-005</v>
      </c>
      <c r="G12" s="10"/>
      <c r="H12" s="10"/>
      <c r="I12" s="10"/>
      <c r="J12" s="10"/>
      <c r="K12" s="36">
        <v>187271.40382970695</v>
      </c>
      <c r="L12" s="37">
        <f t="shared" si="4"/>
        <v>187271.40382970695</v>
      </c>
      <c r="M12" s="38">
        <f t="shared" si="4"/>
        <v>187271.40382970695</v>
      </c>
      <c r="N12" s="38">
        <f t="shared" si="4"/>
        <v>187271.40382970695</v>
      </c>
      <c r="O12" s="36"/>
      <c r="P12" s="37"/>
      <c r="Q12" s="37"/>
      <c r="R12" s="37"/>
      <c r="S12" s="37"/>
      <c r="T12" t="s">
        <v>58</v>
      </c>
      <c r="U12" t="str">
        <f t="shared" si="3"/>
        <v>N</v>
      </c>
      <c r="W12" s="33"/>
      <c r="Z12" s="39"/>
    </row>
    <row r="13" spans="1:26" x14ac:dyDescent="0.25">
      <c r="A13" t="s">
        <v>64</v>
      </c>
      <c r="C13" s="10"/>
      <c r="D13" s="10"/>
      <c r="E13" s="10"/>
      <c r="G13" s="10" t="s">
        <v>65</v>
      </c>
      <c r="H13" s="10" t="str">
        <f t="shared" si="1"/>
        <v>D.23-01-005</v>
      </c>
      <c r="I13" s="10" t="str">
        <f t="shared" si="1"/>
        <v>D.23-01-005</v>
      </c>
      <c r="J13" s="10" t="str">
        <f t="shared" si="1"/>
        <v>D.23-01-005</v>
      </c>
      <c r="K13" s="36"/>
      <c r="L13" s="37"/>
      <c r="M13" s="38"/>
      <c r="N13" s="38"/>
      <c r="O13" s="36"/>
      <c r="P13" s="37">
        <v>404324.39999999997</v>
      </c>
      <c r="Q13" s="37">
        <f t="shared" si="2"/>
        <v>404324.39999999997</v>
      </c>
      <c r="R13" s="37">
        <f t="shared" si="2"/>
        <v>404324.39999999997</v>
      </c>
      <c r="S13" s="37">
        <f t="shared" si="2"/>
        <v>404324.39999999997</v>
      </c>
      <c r="T13" t="s">
        <v>58</v>
      </c>
      <c r="U13" t="str">
        <f t="shared" si="3"/>
        <v>N</v>
      </c>
      <c r="Z13" s="39"/>
    </row>
    <row r="14" spans="1:26" x14ac:dyDescent="0.25">
      <c r="A14" t="s">
        <v>55</v>
      </c>
      <c r="B14" t="s">
        <v>56</v>
      </c>
      <c r="C14" s="10" t="str">
        <f t="shared" si="0"/>
        <v>D.20-12-005</v>
      </c>
      <c r="D14" s="10" t="str">
        <f t="shared" si="0"/>
        <v>D.20-12-005</v>
      </c>
      <c r="E14" s="10" t="str">
        <f t="shared" si="0"/>
        <v>D.20-12-005</v>
      </c>
      <c r="F14" t="s">
        <v>57</v>
      </c>
      <c r="G14" s="10" t="str">
        <f t="shared" si="1"/>
        <v>D.20-12-005, AL 6389-E</v>
      </c>
      <c r="H14" s="10" t="str">
        <f t="shared" si="1"/>
        <v>D.20-12-005, AL 6389-E</v>
      </c>
      <c r="I14" s="10" t="str">
        <f t="shared" si="1"/>
        <v>D.20-12-005, AL 6389-E</v>
      </c>
      <c r="J14" s="10" t="str">
        <f t="shared" si="1"/>
        <v>D.20-12-005, AL 6389-E</v>
      </c>
      <c r="K14" s="40">
        <v>2273814.1983797029</v>
      </c>
      <c r="L14" s="37">
        <v>2286604.1989959809</v>
      </c>
      <c r="M14" s="38">
        <f t="shared" si="4"/>
        <v>2286604.1989959809</v>
      </c>
      <c r="N14" s="38">
        <f t="shared" si="4"/>
        <v>2286604.1989959809</v>
      </c>
      <c r="O14" s="40">
        <v>2286604.1989959814</v>
      </c>
      <c r="P14" s="37">
        <f t="shared" ref="P14:P47" si="5">O14</f>
        <v>2286604.1989959814</v>
      </c>
      <c r="Q14" s="37">
        <f t="shared" si="2"/>
        <v>2286604.1989959814</v>
      </c>
      <c r="R14" s="37">
        <f t="shared" si="2"/>
        <v>2286604.1989959814</v>
      </c>
      <c r="S14" s="37">
        <f t="shared" si="2"/>
        <v>2286604.1989959814</v>
      </c>
      <c r="T14" t="s">
        <v>66</v>
      </c>
      <c r="U14" t="str">
        <f t="shared" si="3"/>
        <v>N</v>
      </c>
      <c r="V14" s="11"/>
      <c r="W14" s="33"/>
      <c r="Z14" s="39"/>
    </row>
    <row r="15" spans="1:26" x14ac:dyDescent="0.25">
      <c r="A15" t="s">
        <v>63</v>
      </c>
      <c r="B15" t="s">
        <v>56</v>
      </c>
      <c r="C15" s="10" t="str">
        <f t="shared" si="0"/>
        <v>D.20-12-005</v>
      </c>
      <c r="D15" s="10" t="str">
        <f t="shared" si="0"/>
        <v>D.20-12-005</v>
      </c>
      <c r="E15" s="10" t="str">
        <f t="shared" si="0"/>
        <v>D.20-12-005</v>
      </c>
      <c r="F15" t="s">
        <v>56</v>
      </c>
      <c r="G15" s="10" t="str">
        <f t="shared" si="1"/>
        <v>D.20-12-005</v>
      </c>
      <c r="H15" s="10" t="str">
        <f t="shared" si="1"/>
        <v>D.20-12-005</v>
      </c>
      <c r="I15" s="10" t="str">
        <f t="shared" si="1"/>
        <v>D.20-12-005</v>
      </c>
      <c r="J15" s="10" t="str">
        <f t="shared" si="1"/>
        <v>D.20-12-005</v>
      </c>
      <c r="K15" s="40">
        <v>79907.608459278534</v>
      </c>
      <c r="L15" s="37">
        <f t="shared" si="4"/>
        <v>79907.608459278534</v>
      </c>
      <c r="M15" s="38">
        <f t="shared" si="4"/>
        <v>79907.608459278534</v>
      </c>
      <c r="N15" s="38">
        <f t="shared" si="4"/>
        <v>79907.608459278534</v>
      </c>
      <c r="O15" s="40"/>
      <c r="P15" s="37"/>
      <c r="Q15" s="37"/>
      <c r="R15" s="37"/>
      <c r="S15" s="37"/>
      <c r="T15" t="s">
        <v>66</v>
      </c>
      <c r="U15" t="str">
        <f t="shared" si="3"/>
        <v>N</v>
      </c>
      <c r="Z15" s="39"/>
    </row>
    <row r="16" spans="1:26" x14ac:dyDescent="0.25">
      <c r="A16" t="s">
        <v>67</v>
      </c>
      <c r="B16" t="s">
        <v>68</v>
      </c>
      <c r="C16" s="10" t="str">
        <f t="shared" si="0"/>
        <v>D.09-09-020, AL 3915-G/5195-E</v>
      </c>
      <c r="D16" s="10" t="str">
        <f t="shared" si="0"/>
        <v>D.09-09-020, AL 3915-G/5195-E</v>
      </c>
      <c r="E16" s="10" t="str">
        <f t="shared" si="0"/>
        <v>D.09-09-020, AL 3915-G/5195-E</v>
      </c>
      <c r="F16" t="s">
        <v>69</v>
      </c>
      <c r="G16" s="10" t="str">
        <f t="shared" si="1"/>
        <v>AL 6492-E-B</v>
      </c>
      <c r="H16" s="10" t="str">
        <f t="shared" si="1"/>
        <v>AL 6492-E-B</v>
      </c>
      <c r="I16" s="10" t="str">
        <f t="shared" si="1"/>
        <v>AL 6492-E-B</v>
      </c>
      <c r="J16" s="10" t="str">
        <f t="shared" si="1"/>
        <v>AL 6492-E-B</v>
      </c>
      <c r="K16" s="36">
        <v>40709.2284</v>
      </c>
      <c r="L16" s="37">
        <f t="shared" si="4"/>
        <v>40709.2284</v>
      </c>
      <c r="M16" s="38">
        <f t="shared" si="4"/>
        <v>40709.2284</v>
      </c>
      <c r="N16" s="38">
        <f t="shared" si="4"/>
        <v>40709.2284</v>
      </c>
      <c r="O16" s="36">
        <v>54524.929300000003</v>
      </c>
      <c r="P16" s="37">
        <f t="shared" si="5"/>
        <v>54524.929300000003</v>
      </c>
      <c r="Q16" s="37">
        <f t="shared" si="2"/>
        <v>54524.929300000003</v>
      </c>
      <c r="R16" s="37">
        <f t="shared" si="2"/>
        <v>54524.929300000003</v>
      </c>
      <c r="S16" s="37">
        <f t="shared" si="2"/>
        <v>54524.929300000003</v>
      </c>
      <c r="T16" t="s">
        <v>58</v>
      </c>
      <c r="U16" t="str">
        <f t="shared" si="3"/>
        <v>N</v>
      </c>
      <c r="W16" s="33"/>
      <c r="Z16" s="39"/>
    </row>
    <row r="17" spans="1:26" x14ac:dyDescent="0.25">
      <c r="A17" t="s">
        <v>70</v>
      </c>
      <c r="C17" s="10"/>
      <c r="D17" s="10"/>
      <c r="E17" s="10"/>
      <c r="F17" t="s">
        <v>69</v>
      </c>
      <c r="G17" s="10"/>
      <c r="H17" s="10"/>
      <c r="I17" s="10"/>
      <c r="J17" s="10"/>
      <c r="K17" s="36"/>
      <c r="L17" s="37"/>
      <c r="M17" s="38"/>
      <c r="N17" s="38"/>
      <c r="O17" s="36">
        <v>-10.143013303830001</v>
      </c>
      <c r="P17" s="37">
        <f t="shared" si="5"/>
        <v>-10.143013303830001</v>
      </c>
      <c r="Q17" s="37">
        <f t="shared" si="2"/>
        <v>-10.143013303830001</v>
      </c>
      <c r="R17" s="37">
        <f t="shared" si="2"/>
        <v>-10.143013303830001</v>
      </c>
      <c r="S17" s="37">
        <f t="shared" si="2"/>
        <v>-10.143013303830001</v>
      </c>
      <c r="T17" t="s">
        <v>58</v>
      </c>
      <c r="U17" t="str">
        <f t="shared" si="3"/>
        <v>Y</v>
      </c>
      <c r="W17" s="33"/>
      <c r="Z17" s="39"/>
    </row>
    <row r="18" spans="1:26" x14ac:dyDescent="0.25">
      <c r="A18" t="s">
        <v>67</v>
      </c>
      <c r="B18" t="s">
        <v>68</v>
      </c>
      <c r="C18" s="10" t="str">
        <f t="shared" si="0"/>
        <v>D.09-09-020, AL 3915-G/5195-E</v>
      </c>
      <c r="D18" s="10" t="str">
        <f t="shared" si="0"/>
        <v>D.09-09-020, AL 3915-G/5195-E</v>
      </c>
      <c r="E18" s="10" t="str">
        <f t="shared" si="0"/>
        <v>D.09-09-020, AL 3915-G/5195-E</v>
      </c>
      <c r="F18" t="s">
        <v>69</v>
      </c>
      <c r="G18" s="10" t="str">
        <f t="shared" si="1"/>
        <v>AL 6492-E-B</v>
      </c>
      <c r="H18" s="10" t="str">
        <f t="shared" si="1"/>
        <v>AL 6492-E-B</v>
      </c>
      <c r="I18" s="10" t="str">
        <f t="shared" si="1"/>
        <v>AL 6492-E-B</v>
      </c>
      <c r="J18" s="10" t="str">
        <f t="shared" si="1"/>
        <v>AL 6492-E-B</v>
      </c>
      <c r="K18" s="40">
        <v>25126.214400000001</v>
      </c>
      <c r="L18" s="37">
        <v>26519.529599999998</v>
      </c>
      <c r="M18" s="38">
        <f t="shared" si="4"/>
        <v>26519.529599999998</v>
      </c>
      <c r="N18" s="38">
        <f t="shared" si="4"/>
        <v>26519.529599999998</v>
      </c>
      <c r="O18" s="40">
        <v>35519.599200000004</v>
      </c>
      <c r="P18" s="37">
        <f t="shared" si="5"/>
        <v>35519.599200000004</v>
      </c>
      <c r="Q18" s="37">
        <f t="shared" si="2"/>
        <v>35519.599200000004</v>
      </c>
      <c r="R18" s="37">
        <f t="shared" si="2"/>
        <v>35519.599200000004</v>
      </c>
      <c r="S18" s="37">
        <f t="shared" si="2"/>
        <v>35519.599200000004</v>
      </c>
      <c r="T18" t="s">
        <v>66</v>
      </c>
      <c r="U18" t="str">
        <f t="shared" si="3"/>
        <v>N</v>
      </c>
      <c r="Z18" s="39"/>
    </row>
    <row r="19" spans="1:26" x14ac:dyDescent="0.25">
      <c r="A19" s="10" t="s">
        <v>71</v>
      </c>
      <c r="B19" t="s">
        <v>72</v>
      </c>
      <c r="C19" s="10" t="str">
        <f t="shared" si="0"/>
        <v>D. 17-05-013</v>
      </c>
      <c r="D19" s="10" t="str">
        <f t="shared" si="0"/>
        <v>D. 17-05-013</v>
      </c>
      <c r="E19" s="10" t="str">
        <f t="shared" si="0"/>
        <v>D. 17-05-013</v>
      </c>
      <c r="F19" t="s">
        <v>72</v>
      </c>
      <c r="G19" s="10" t="str">
        <f t="shared" si="1"/>
        <v>D. 17-05-013</v>
      </c>
      <c r="H19" s="10" t="str">
        <f t="shared" si="1"/>
        <v>D. 17-05-013</v>
      </c>
      <c r="I19" s="10" t="str">
        <f t="shared" si="1"/>
        <v>D. 17-05-013</v>
      </c>
      <c r="J19" s="10" t="str">
        <f t="shared" si="1"/>
        <v>D. 17-05-013</v>
      </c>
      <c r="K19" s="36">
        <v>-5740.0000000000009</v>
      </c>
      <c r="L19" s="37">
        <f t="shared" si="4"/>
        <v>-5740.0000000000009</v>
      </c>
      <c r="M19" s="38">
        <f t="shared" si="4"/>
        <v>-5740.0000000000009</v>
      </c>
      <c r="N19" s="38">
        <f t="shared" si="4"/>
        <v>-5740.0000000000009</v>
      </c>
      <c r="O19" s="36">
        <v>-5740.0000000000009</v>
      </c>
      <c r="P19" s="37">
        <f t="shared" si="5"/>
        <v>-5740.0000000000009</v>
      </c>
      <c r="Q19" s="37">
        <f t="shared" si="2"/>
        <v>-5740.0000000000009</v>
      </c>
      <c r="R19" s="37">
        <f t="shared" si="2"/>
        <v>-5740.0000000000009</v>
      </c>
      <c r="S19" s="37">
        <f t="shared" si="2"/>
        <v>-5740.0000000000009</v>
      </c>
      <c r="T19" t="s">
        <v>73</v>
      </c>
      <c r="U19" t="str">
        <f t="shared" si="3"/>
        <v>N</v>
      </c>
      <c r="W19" s="33"/>
      <c r="Z19" s="39"/>
    </row>
    <row r="20" spans="1:26" x14ac:dyDescent="0.25">
      <c r="A20" s="10" t="s">
        <v>71</v>
      </c>
      <c r="B20" t="s">
        <v>72</v>
      </c>
      <c r="C20" s="10" t="str">
        <f t="shared" si="0"/>
        <v>D. 17-05-013</v>
      </c>
      <c r="D20" s="10" t="str">
        <f t="shared" si="0"/>
        <v>D. 17-05-013</v>
      </c>
      <c r="E20" s="10" t="str">
        <f t="shared" si="0"/>
        <v>D. 17-05-013</v>
      </c>
      <c r="F20" t="s">
        <v>72</v>
      </c>
      <c r="G20" s="10" t="str">
        <f t="shared" si="1"/>
        <v>D. 17-05-013</v>
      </c>
      <c r="H20" s="10" t="str">
        <f t="shared" si="1"/>
        <v>D. 17-05-013</v>
      </c>
      <c r="I20" s="10" t="str">
        <f t="shared" si="1"/>
        <v>D. 17-05-013</v>
      </c>
      <c r="J20" s="10" t="str">
        <f t="shared" si="1"/>
        <v>D. 17-05-013</v>
      </c>
      <c r="K20" s="40">
        <v>-14760</v>
      </c>
      <c r="L20" s="37">
        <f t="shared" si="4"/>
        <v>-14760</v>
      </c>
      <c r="M20" s="38">
        <f t="shared" si="4"/>
        <v>-14760</v>
      </c>
      <c r="N20" s="38">
        <f t="shared" si="4"/>
        <v>-14760</v>
      </c>
      <c r="O20" s="40">
        <v>-14760</v>
      </c>
      <c r="P20" s="37">
        <f t="shared" si="5"/>
        <v>-14760</v>
      </c>
      <c r="Q20" s="37">
        <f t="shared" si="2"/>
        <v>-14760</v>
      </c>
      <c r="R20" s="37">
        <f t="shared" si="2"/>
        <v>-14760</v>
      </c>
      <c r="S20" s="37">
        <f t="shared" si="2"/>
        <v>-14760</v>
      </c>
      <c r="T20" t="s">
        <v>66</v>
      </c>
      <c r="U20" t="str">
        <f t="shared" si="3"/>
        <v>N</v>
      </c>
      <c r="Z20" s="39"/>
    </row>
    <row r="21" spans="1:26" x14ac:dyDescent="0.25">
      <c r="A21" t="s">
        <v>74</v>
      </c>
      <c r="B21" s="10" t="s">
        <v>75</v>
      </c>
      <c r="C21" s="10" t="str">
        <f t="shared" si="0"/>
        <v>D.22-02-002</v>
      </c>
      <c r="D21" s="10" t="str">
        <f t="shared" si="0"/>
        <v>D.22-02-002</v>
      </c>
      <c r="E21" s="10" t="str">
        <f t="shared" si="0"/>
        <v>D.22-02-002</v>
      </c>
      <c r="F21" t="s">
        <v>76</v>
      </c>
      <c r="G21" s="10" t="str">
        <f t="shared" si="1"/>
        <v>D.22-12-044</v>
      </c>
      <c r="H21" s="10" t="str">
        <f t="shared" si="1"/>
        <v>D.22-12-044</v>
      </c>
      <c r="I21" s="10" t="str">
        <f t="shared" si="1"/>
        <v>D.22-12-044</v>
      </c>
      <c r="J21" s="10" t="str">
        <f t="shared" si="1"/>
        <v>D.22-12-044</v>
      </c>
      <c r="K21" s="40">
        <v>2566555.9542886284</v>
      </c>
      <c r="L21" s="37">
        <v>3356015.760018392</v>
      </c>
      <c r="M21" s="38">
        <f t="shared" si="4"/>
        <v>3356015.760018392</v>
      </c>
      <c r="N21" s="38">
        <f t="shared" si="4"/>
        <v>3356015.760018392</v>
      </c>
      <c r="O21" s="40">
        <v>4012293.0886706826</v>
      </c>
      <c r="P21" s="37">
        <f t="shared" si="5"/>
        <v>4012293.0886706826</v>
      </c>
      <c r="Q21" s="37">
        <f t="shared" si="2"/>
        <v>4012293.0886706826</v>
      </c>
      <c r="R21" s="37">
        <f t="shared" si="2"/>
        <v>4012293.0886706826</v>
      </c>
      <c r="S21" s="37">
        <f t="shared" si="2"/>
        <v>4012293.0886706826</v>
      </c>
      <c r="T21" t="s">
        <v>77</v>
      </c>
      <c r="U21" t="str">
        <f t="shared" si="3"/>
        <v>N</v>
      </c>
      <c r="W21" s="33"/>
      <c r="Z21" s="39"/>
    </row>
    <row r="22" spans="1:26" x14ac:dyDescent="0.25">
      <c r="A22" t="s">
        <v>74</v>
      </c>
      <c r="B22" s="10" t="s">
        <v>75</v>
      </c>
      <c r="C22" s="10" t="str">
        <f t="shared" si="0"/>
        <v>D.22-02-002</v>
      </c>
      <c r="D22" s="10" t="str">
        <f t="shared" si="0"/>
        <v>D.22-02-002</v>
      </c>
      <c r="E22" s="10" t="str">
        <f t="shared" si="0"/>
        <v>D.22-02-002</v>
      </c>
      <c r="F22" t="s">
        <v>76</v>
      </c>
      <c r="G22" s="10" t="str">
        <f t="shared" si="1"/>
        <v>D.22-12-044</v>
      </c>
      <c r="H22" s="10" t="str">
        <f t="shared" si="1"/>
        <v>D.22-12-044</v>
      </c>
      <c r="I22" s="10" t="str">
        <f t="shared" si="1"/>
        <v>D.22-12-044</v>
      </c>
      <c r="J22" s="10" t="str">
        <f t="shared" si="1"/>
        <v>D.22-12-044</v>
      </c>
      <c r="K22" s="40">
        <v>78082.53707354283</v>
      </c>
      <c r="L22" s="37">
        <v>-1501128.7509346199</v>
      </c>
      <c r="M22" s="38">
        <f>L22</f>
        <v>-1501128.7509346199</v>
      </c>
      <c r="N22" s="38">
        <f t="shared" si="4"/>
        <v>-1501128.7509346199</v>
      </c>
      <c r="O22" s="37">
        <v>-2229130.6403101501</v>
      </c>
      <c r="P22" s="37">
        <f t="shared" si="5"/>
        <v>-2229130.6403101501</v>
      </c>
      <c r="Q22" s="37">
        <f t="shared" si="2"/>
        <v>-2229130.6403101501</v>
      </c>
      <c r="R22" s="37">
        <f t="shared" si="2"/>
        <v>-2229130.6403101501</v>
      </c>
      <c r="S22" s="37">
        <f t="shared" si="2"/>
        <v>-2229130.6403101501</v>
      </c>
      <c r="T22" t="s">
        <v>66</v>
      </c>
      <c r="U22" t="str">
        <f t="shared" si="3"/>
        <v>N</v>
      </c>
      <c r="Z22" s="39"/>
    </row>
    <row r="23" spans="1:26" x14ac:dyDescent="0.25">
      <c r="A23" t="s">
        <v>78</v>
      </c>
      <c r="B23" t="s">
        <v>79</v>
      </c>
      <c r="C23" s="10" t="str">
        <f t="shared" si="0"/>
        <v>Preliminary Statement  CP</v>
      </c>
      <c r="D23" s="10" t="str">
        <f t="shared" si="0"/>
        <v>Preliminary Statement  CP</v>
      </c>
      <c r="E23" s="10" t="str">
        <f t="shared" si="0"/>
        <v>Preliminary Statement  CP</v>
      </c>
      <c r="F23" t="s">
        <v>76</v>
      </c>
      <c r="G23" s="10" t="str">
        <f t="shared" si="1"/>
        <v>D.22-12-044</v>
      </c>
      <c r="H23" s="10" t="str">
        <f t="shared" si="1"/>
        <v>D.22-12-044</v>
      </c>
      <c r="I23" s="10" t="str">
        <f t="shared" si="1"/>
        <v>D.22-12-044</v>
      </c>
      <c r="J23" s="10" t="str">
        <f t="shared" si="1"/>
        <v>D.22-12-044</v>
      </c>
      <c r="K23" s="36">
        <v>-14214.627418030013</v>
      </c>
      <c r="L23" s="37">
        <v>0</v>
      </c>
      <c r="M23" s="38">
        <f t="shared" si="4"/>
        <v>0</v>
      </c>
      <c r="N23" s="38">
        <f t="shared" si="4"/>
        <v>0</v>
      </c>
      <c r="O23" s="40">
        <v>533519.26416678389</v>
      </c>
      <c r="P23" s="37">
        <f t="shared" si="5"/>
        <v>533519.26416678389</v>
      </c>
      <c r="Q23" s="37">
        <f t="shared" si="2"/>
        <v>533519.26416678389</v>
      </c>
      <c r="R23" s="37">
        <f t="shared" si="2"/>
        <v>533519.26416678389</v>
      </c>
      <c r="S23" s="37">
        <f t="shared" si="2"/>
        <v>533519.26416678389</v>
      </c>
      <c r="T23" t="s">
        <v>77</v>
      </c>
      <c r="U23" t="str">
        <f t="shared" si="3"/>
        <v>Y</v>
      </c>
      <c r="W23" s="33"/>
      <c r="Z23" s="39"/>
    </row>
    <row r="24" spans="1:26" x14ac:dyDescent="0.25">
      <c r="A24" t="s">
        <v>80</v>
      </c>
      <c r="B24" t="s">
        <v>79</v>
      </c>
      <c r="C24" s="10" t="str">
        <f t="shared" si="0"/>
        <v>Preliminary Statement  CP</v>
      </c>
      <c r="D24" s="10" t="str">
        <f t="shared" si="0"/>
        <v>Preliminary Statement  CP</v>
      </c>
      <c r="E24" s="10" t="str">
        <f t="shared" si="0"/>
        <v>Preliminary Statement  CP</v>
      </c>
      <c r="F24" t="s">
        <v>79</v>
      </c>
      <c r="G24" s="10" t="str">
        <f t="shared" si="1"/>
        <v>Preliminary Statement  CP</v>
      </c>
      <c r="H24" s="10" t="str">
        <f t="shared" si="1"/>
        <v>Preliminary Statement  CP</v>
      </c>
      <c r="I24" s="10" t="str">
        <f t="shared" si="1"/>
        <v>Preliminary Statement  CP</v>
      </c>
      <c r="J24" s="10" t="str">
        <f t="shared" si="1"/>
        <v>Preliminary Statement  CP</v>
      </c>
      <c r="K24" s="36">
        <v>48528.628933816624</v>
      </c>
      <c r="L24" s="37">
        <v>261330.62430335581</v>
      </c>
      <c r="M24" s="38">
        <f t="shared" si="4"/>
        <v>261330.62430335581</v>
      </c>
      <c r="N24" s="38">
        <f t="shared" si="4"/>
        <v>261330.62430335581</v>
      </c>
      <c r="O24" s="36">
        <v>-89483.168057824092</v>
      </c>
      <c r="P24" s="37">
        <f t="shared" si="5"/>
        <v>-89483.168057824092</v>
      </c>
      <c r="Q24" s="37">
        <f t="shared" si="2"/>
        <v>-89483.168057824092</v>
      </c>
      <c r="R24" s="37">
        <f t="shared" si="2"/>
        <v>-89483.168057824092</v>
      </c>
      <c r="S24" s="37">
        <f t="shared" si="2"/>
        <v>-89483.168057824092</v>
      </c>
      <c r="T24" t="s">
        <v>66</v>
      </c>
      <c r="U24" t="str">
        <f t="shared" si="3"/>
        <v>Y</v>
      </c>
      <c r="Z24" s="39"/>
    </row>
    <row r="25" spans="1:26" x14ac:dyDescent="0.25">
      <c r="A25" t="s">
        <v>81</v>
      </c>
      <c r="C25" s="10"/>
      <c r="D25" s="10"/>
      <c r="E25" s="10"/>
      <c r="F25" t="s">
        <v>76</v>
      </c>
      <c r="G25" s="10"/>
      <c r="H25" s="10"/>
      <c r="I25" s="10"/>
      <c r="J25" s="10"/>
      <c r="K25" s="36"/>
      <c r="L25" s="37"/>
      <c r="M25" s="38"/>
      <c r="N25" s="38"/>
      <c r="O25" s="36">
        <v>450.62403180084004</v>
      </c>
      <c r="P25" s="37">
        <f t="shared" si="5"/>
        <v>450.62403180084004</v>
      </c>
      <c r="Q25" s="37">
        <f t="shared" si="2"/>
        <v>450.62403180084004</v>
      </c>
      <c r="R25" s="37">
        <f t="shared" si="2"/>
        <v>450.62403180084004</v>
      </c>
      <c r="S25" s="37">
        <f t="shared" si="2"/>
        <v>450.62403180084004</v>
      </c>
      <c r="T25" t="s">
        <v>66</v>
      </c>
      <c r="U25" t="str">
        <f t="shared" si="3"/>
        <v>Y</v>
      </c>
      <c r="Z25" s="39"/>
    </row>
    <row r="26" spans="1:26" x14ac:dyDescent="0.25">
      <c r="A26" t="s">
        <v>82</v>
      </c>
      <c r="B26" t="s">
        <v>83</v>
      </c>
      <c r="C26" s="10" t="str">
        <f t="shared" ref="C26:G68" si="6">B26</f>
        <v>Preliminary Statement  DT</v>
      </c>
      <c r="D26" s="10" t="str">
        <f t="shared" si="6"/>
        <v>Preliminary Statement  DT</v>
      </c>
      <c r="E26" s="10" t="str">
        <f t="shared" si="6"/>
        <v>Preliminary Statement  DT</v>
      </c>
      <c r="F26" t="s">
        <v>83</v>
      </c>
      <c r="G26" s="10" t="str">
        <f t="shared" si="1"/>
        <v>Preliminary Statement  DT</v>
      </c>
      <c r="H26" s="10" t="str">
        <f t="shared" si="1"/>
        <v>Preliminary Statement  DT</v>
      </c>
      <c r="I26" s="10" t="str">
        <f t="shared" si="1"/>
        <v>Preliminary Statement  DT</v>
      </c>
      <c r="J26" s="10" t="str">
        <f t="shared" si="1"/>
        <v>Preliminary Statement  DT</v>
      </c>
      <c r="K26" s="36">
        <v>6922.3280678874216</v>
      </c>
      <c r="L26" s="37">
        <f t="shared" si="4"/>
        <v>6922.3280678874216</v>
      </c>
      <c r="M26" s="38">
        <f t="shared" si="4"/>
        <v>6922.3280678874216</v>
      </c>
      <c r="N26" s="38">
        <f t="shared" si="4"/>
        <v>6922.3280678874216</v>
      </c>
      <c r="O26" s="36">
        <v>-56973.321812328577</v>
      </c>
      <c r="P26" s="37">
        <f t="shared" si="5"/>
        <v>-56973.321812328577</v>
      </c>
      <c r="Q26" s="37">
        <f t="shared" si="2"/>
        <v>-56973.321812328577</v>
      </c>
      <c r="R26" s="37">
        <f t="shared" si="2"/>
        <v>-56973.321812328577</v>
      </c>
      <c r="S26" s="37">
        <f t="shared" si="2"/>
        <v>-56973.321812328577</v>
      </c>
      <c r="T26" t="s">
        <v>84</v>
      </c>
      <c r="U26" t="str">
        <f t="shared" si="3"/>
        <v>Y</v>
      </c>
      <c r="W26" s="33"/>
      <c r="Z26" s="39"/>
    </row>
    <row r="27" spans="1:26" x14ac:dyDescent="0.25">
      <c r="A27" t="s">
        <v>85</v>
      </c>
      <c r="B27" s="10" t="s">
        <v>75</v>
      </c>
      <c r="C27" s="10" t="str">
        <f t="shared" si="6"/>
        <v>D.22-02-002</v>
      </c>
      <c r="D27" s="10" t="str">
        <f t="shared" si="6"/>
        <v>D.22-02-002</v>
      </c>
      <c r="E27" s="10" t="str">
        <f t="shared" si="6"/>
        <v>D.22-02-002</v>
      </c>
      <c r="F27" t="s">
        <v>76</v>
      </c>
      <c r="G27" s="10" t="str">
        <f t="shared" si="1"/>
        <v>D.22-12-044</v>
      </c>
      <c r="H27" s="10" t="str">
        <f t="shared" si="1"/>
        <v>D.22-12-044</v>
      </c>
      <c r="I27" s="10" t="str">
        <f t="shared" si="1"/>
        <v>D.22-12-044</v>
      </c>
      <c r="J27" s="10" t="str">
        <f t="shared" si="1"/>
        <v>D.22-12-044</v>
      </c>
      <c r="K27" s="36">
        <v>12871.727484685091</v>
      </c>
      <c r="L27" s="37"/>
      <c r="M27" s="38"/>
      <c r="N27" s="38"/>
      <c r="O27" s="36"/>
      <c r="P27" s="37"/>
      <c r="Q27" s="37"/>
      <c r="R27" s="37"/>
      <c r="S27" s="37"/>
      <c r="T27" t="s">
        <v>77</v>
      </c>
      <c r="U27" t="str">
        <f t="shared" si="3"/>
        <v>N</v>
      </c>
    </row>
    <row r="28" spans="1:26" x14ac:dyDescent="0.25">
      <c r="A28" t="s">
        <v>86</v>
      </c>
      <c r="B28" s="10" t="s">
        <v>75</v>
      </c>
      <c r="C28" s="10" t="str">
        <f t="shared" si="6"/>
        <v>D.22-02-002</v>
      </c>
      <c r="D28" s="10" t="str">
        <f t="shared" si="6"/>
        <v>D.22-02-002</v>
      </c>
      <c r="E28" s="10" t="str">
        <f t="shared" si="6"/>
        <v>D.22-02-002</v>
      </c>
      <c r="F28" t="s">
        <v>76</v>
      </c>
      <c r="G28" s="10" t="str">
        <f t="shared" ref="G28:J67" si="7">F28</f>
        <v>D.22-12-044</v>
      </c>
      <c r="H28" s="10" t="str">
        <f t="shared" si="7"/>
        <v>D.22-12-044</v>
      </c>
      <c r="I28" s="10" t="str">
        <f t="shared" si="7"/>
        <v>D.22-12-044</v>
      </c>
      <c r="J28" s="10" t="str">
        <f t="shared" si="7"/>
        <v>D.22-12-044</v>
      </c>
      <c r="K28" s="36">
        <v>36590.848326177533</v>
      </c>
      <c r="L28" s="37">
        <v>34094.551148992308</v>
      </c>
      <c r="M28" s="38">
        <f t="shared" si="4"/>
        <v>34094.551148992308</v>
      </c>
      <c r="N28" s="38">
        <f t="shared" si="4"/>
        <v>34094.551148992308</v>
      </c>
      <c r="O28" s="36">
        <v>27165.214316312926</v>
      </c>
      <c r="P28" s="37">
        <f t="shared" si="5"/>
        <v>27165.214316312926</v>
      </c>
      <c r="Q28" s="37">
        <f t="shared" si="2"/>
        <v>27165.214316312926</v>
      </c>
      <c r="R28" s="37">
        <f t="shared" si="2"/>
        <v>27165.214316312926</v>
      </c>
      <c r="S28" s="37">
        <f t="shared" si="2"/>
        <v>27165.214316312926</v>
      </c>
      <c r="T28" t="s">
        <v>86</v>
      </c>
      <c r="U28" t="str">
        <f t="shared" si="3"/>
        <v>N</v>
      </c>
      <c r="W28" s="33"/>
    </row>
    <row r="29" spans="1:26" x14ac:dyDescent="0.25">
      <c r="A29" t="s">
        <v>87</v>
      </c>
      <c r="B29" t="s">
        <v>88</v>
      </c>
      <c r="C29" s="10" t="str">
        <f t="shared" si="6"/>
        <v>Preliminary Statement  CQ</v>
      </c>
      <c r="D29" s="10" t="str">
        <f t="shared" si="6"/>
        <v>Preliminary Statement  CQ</v>
      </c>
      <c r="E29" s="10" t="str">
        <f t="shared" si="6"/>
        <v>Preliminary Statement  CQ</v>
      </c>
      <c r="F29" t="s">
        <v>88</v>
      </c>
      <c r="G29" s="10" t="str">
        <f t="shared" si="7"/>
        <v>Preliminary Statement  CQ</v>
      </c>
      <c r="H29" s="10" t="str">
        <f t="shared" si="7"/>
        <v>Preliminary Statement  CQ</v>
      </c>
      <c r="I29" s="10" t="str">
        <f t="shared" si="7"/>
        <v>Preliminary Statement  CQ</v>
      </c>
      <c r="J29" s="10" t="str">
        <f t="shared" si="7"/>
        <v>Preliminary Statement  CQ</v>
      </c>
      <c r="K29" s="36">
        <v>-33983.12914318344</v>
      </c>
      <c r="L29" s="37">
        <v>-16990.645258491884</v>
      </c>
      <c r="M29" s="38">
        <f t="shared" si="4"/>
        <v>-16990.645258491884</v>
      </c>
      <c r="N29" s="38">
        <f t="shared" si="4"/>
        <v>-16990.645258491884</v>
      </c>
      <c r="O29" s="36">
        <v>-3963.8680499774641</v>
      </c>
      <c r="P29" s="37">
        <f t="shared" si="5"/>
        <v>-3963.8680499774641</v>
      </c>
      <c r="Q29" s="37">
        <f t="shared" si="2"/>
        <v>-3963.8680499774641</v>
      </c>
      <c r="R29" s="37">
        <f t="shared" si="2"/>
        <v>-3963.8680499774641</v>
      </c>
      <c r="S29" s="37">
        <f t="shared" si="2"/>
        <v>-3963.8680499774641</v>
      </c>
      <c r="T29" t="s">
        <v>86</v>
      </c>
      <c r="U29" t="str">
        <f t="shared" si="3"/>
        <v>Y</v>
      </c>
      <c r="V29" s="36"/>
    </row>
    <row r="30" spans="1:26" x14ac:dyDescent="0.25">
      <c r="A30" t="s">
        <v>89</v>
      </c>
      <c r="B30" s="10" t="s">
        <v>75</v>
      </c>
      <c r="C30" s="10" t="str">
        <f t="shared" si="6"/>
        <v>D.22-02-002</v>
      </c>
      <c r="D30" s="10" t="str">
        <f t="shared" si="6"/>
        <v>D.22-02-002</v>
      </c>
      <c r="E30" s="10" t="str">
        <f t="shared" si="6"/>
        <v>D.22-02-002</v>
      </c>
      <c r="F30" t="s">
        <v>76</v>
      </c>
      <c r="G30" s="10" t="str">
        <f t="shared" si="7"/>
        <v>D.22-12-044</v>
      </c>
      <c r="H30" s="10" t="str">
        <f t="shared" si="7"/>
        <v>D.22-12-044</v>
      </c>
      <c r="I30" s="10" t="str">
        <f t="shared" si="7"/>
        <v>D.22-12-044</v>
      </c>
      <c r="J30" s="10" t="str">
        <f t="shared" si="7"/>
        <v>D.22-12-044</v>
      </c>
      <c r="K30" s="36">
        <v>182831.11974181148</v>
      </c>
      <c r="L30" s="37">
        <v>156402.60753688391</v>
      </c>
      <c r="M30" s="38">
        <f t="shared" si="4"/>
        <v>156402.60753688391</v>
      </c>
      <c r="N30" s="38">
        <f t="shared" si="4"/>
        <v>156402.60753688391</v>
      </c>
      <c r="O30" s="36">
        <v>188334.66086824812</v>
      </c>
      <c r="P30" s="37">
        <f t="shared" si="5"/>
        <v>188334.66086824812</v>
      </c>
      <c r="Q30" s="37">
        <f t="shared" si="2"/>
        <v>188334.66086824812</v>
      </c>
      <c r="R30" s="37">
        <f t="shared" si="2"/>
        <v>188334.66086824812</v>
      </c>
      <c r="S30" s="37">
        <f t="shared" si="2"/>
        <v>188334.66086824812</v>
      </c>
      <c r="T30" t="s">
        <v>90</v>
      </c>
      <c r="U30" t="str">
        <f t="shared" si="3"/>
        <v>N</v>
      </c>
      <c r="V30" s="36"/>
    </row>
    <row r="31" spans="1:26" x14ac:dyDescent="0.25">
      <c r="A31" t="s">
        <v>91</v>
      </c>
      <c r="B31" t="s">
        <v>92</v>
      </c>
      <c r="C31" s="10" t="str">
        <f t="shared" si="6"/>
        <v>Preliminary Statement  FS</v>
      </c>
      <c r="D31" s="10" t="str">
        <f t="shared" si="6"/>
        <v>Preliminary Statement  FS</v>
      </c>
      <c r="E31" s="10" t="str">
        <f t="shared" si="6"/>
        <v>Preliminary Statement  FS</v>
      </c>
      <c r="F31" t="s">
        <v>92</v>
      </c>
      <c r="G31" s="10" t="str">
        <f t="shared" si="7"/>
        <v>Preliminary Statement  FS</v>
      </c>
      <c r="H31" s="10" t="str">
        <f t="shared" si="7"/>
        <v>Preliminary Statement  FS</v>
      </c>
      <c r="I31" s="10" t="str">
        <f t="shared" si="7"/>
        <v>Preliminary Statement  FS</v>
      </c>
      <c r="J31" s="10" t="str">
        <f t="shared" si="7"/>
        <v>Preliminary Statement  FS</v>
      </c>
      <c r="K31" s="36">
        <v>79082.616130136157</v>
      </c>
      <c r="L31" s="37">
        <v>14130.598380977059</v>
      </c>
      <c r="M31" s="38">
        <f t="shared" si="4"/>
        <v>14130.598380977059</v>
      </c>
      <c r="N31" s="38">
        <f t="shared" si="4"/>
        <v>14130.598380977059</v>
      </c>
      <c r="O31" s="36">
        <v>18382.069849083746</v>
      </c>
      <c r="P31" s="37">
        <f t="shared" si="5"/>
        <v>18382.069849083746</v>
      </c>
      <c r="Q31" s="37">
        <f t="shared" si="2"/>
        <v>18382.069849083746</v>
      </c>
      <c r="R31" s="37">
        <f t="shared" si="2"/>
        <v>18382.069849083746</v>
      </c>
      <c r="S31" s="37">
        <f t="shared" si="2"/>
        <v>18382.069849083746</v>
      </c>
      <c r="T31" t="s">
        <v>90</v>
      </c>
      <c r="U31" t="str">
        <f t="shared" si="3"/>
        <v>Y</v>
      </c>
      <c r="V31" s="36"/>
    </row>
    <row r="32" spans="1:26" x14ac:dyDescent="0.25">
      <c r="A32" t="s">
        <v>93</v>
      </c>
      <c r="B32" s="10" t="s">
        <v>94</v>
      </c>
      <c r="C32" s="10" t="str">
        <f>B32</f>
        <v>D.20-10-026</v>
      </c>
      <c r="D32" s="10" t="str">
        <f>C32</f>
        <v>D.20-10-026</v>
      </c>
      <c r="E32" s="10" t="str">
        <f>D32</f>
        <v>D.20-10-026</v>
      </c>
      <c r="G32" s="10"/>
      <c r="H32" s="10"/>
      <c r="I32" s="10"/>
      <c r="J32" s="10"/>
      <c r="K32" s="36">
        <v>318940.60023529408</v>
      </c>
      <c r="L32" s="37">
        <f>K32</f>
        <v>318940.60023529408</v>
      </c>
      <c r="M32" s="38"/>
      <c r="N32" s="38">
        <f>M32</f>
        <v>0</v>
      </c>
      <c r="O32" s="36"/>
      <c r="P32" s="37"/>
      <c r="Q32" s="37"/>
      <c r="R32" s="37"/>
      <c r="S32" s="37"/>
      <c r="T32" t="s">
        <v>58</v>
      </c>
      <c r="U32" t="str">
        <f t="shared" si="3"/>
        <v>N</v>
      </c>
      <c r="V32" s="36"/>
    </row>
    <row r="33" spans="1:22" x14ac:dyDescent="0.25">
      <c r="A33" t="s">
        <v>95</v>
      </c>
      <c r="G33" s="10" t="s">
        <v>96</v>
      </c>
      <c r="H33" s="10" t="str">
        <f t="shared" si="7"/>
        <v>D.23-02-017</v>
      </c>
      <c r="I33" s="10" t="str">
        <f t="shared" si="7"/>
        <v>D.23-02-017</v>
      </c>
      <c r="J33" s="10" t="str">
        <f t="shared" si="7"/>
        <v>D.23-02-017</v>
      </c>
      <c r="O33" s="36"/>
      <c r="P33" s="37">
        <v>319848.39770249999</v>
      </c>
      <c r="Q33" s="37">
        <f t="shared" si="2"/>
        <v>319848.39770249999</v>
      </c>
      <c r="R33" s="37">
        <f t="shared" si="2"/>
        <v>319848.39770249999</v>
      </c>
      <c r="S33" s="37">
        <f t="shared" si="2"/>
        <v>319848.39770249999</v>
      </c>
      <c r="T33" t="s">
        <v>60</v>
      </c>
      <c r="U33" t="str">
        <f t="shared" si="3"/>
        <v>N</v>
      </c>
      <c r="V33" s="36"/>
    </row>
    <row r="34" spans="1:22" x14ac:dyDescent="0.25">
      <c r="A34" t="s">
        <v>97</v>
      </c>
      <c r="B34" t="s">
        <v>98</v>
      </c>
      <c r="C34" s="10" t="str">
        <f t="shared" si="6"/>
        <v xml:space="preserve">D.19-12-056 / D.20-05-053 / Advice 5887-E </v>
      </c>
      <c r="D34" s="10" t="str">
        <f t="shared" si="6"/>
        <v xml:space="preserve">D.19-12-056 / D.20-05-053 / Advice 5887-E </v>
      </c>
      <c r="E34" s="10" t="str">
        <f t="shared" si="6"/>
        <v xml:space="preserve">D.19-12-056 / D.20-05-053 / Advice 5887-E </v>
      </c>
      <c r="F34" t="s">
        <v>99</v>
      </c>
      <c r="G34" s="10" t="str">
        <f t="shared" si="7"/>
        <v>D.22-12-031</v>
      </c>
      <c r="H34" s="10" t="str">
        <f t="shared" si="7"/>
        <v>D.22-12-031</v>
      </c>
      <c r="I34" s="10" t="str">
        <f t="shared" si="7"/>
        <v>D.22-12-031</v>
      </c>
      <c r="J34" s="10" t="str">
        <f t="shared" si="7"/>
        <v>D.22-12-031</v>
      </c>
      <c r="K34" s="36">
        <v>-78677.561140886974</v>
      </c>
      <c r="L34" s="37">
        <f t="shared" si="4"/>
        <v>-78677.561140886974</v>
      </c>
      <c r="M34" s="38">
        <f t="shared" si="4"/>
        <v>-78677.561140886974</v>
      </c>
      <c r="N34" s="38">
        <f t="shared" si="4"/>
        <v>-78677.561140886974</v>
      </c>
      <c r="O34" s="36">
        <v>-95934.182818202826</v>
      </c>
      <c r="P34" s="37">
        <f t="shared" si="5"/>
        <v>-95934.182818202826</v>
      </c>
      <c r="Q34" s="37">
        <f t="shared" si="2"/>
        <v>-95934.182818202826</v>
      </c>
      <c r="R34" s="37">
        <f t="shared" si="2"/>
        <v>-95934.182818202826</v>
      </c>
      <c r="S34" s="37">
        <f t="shared" si="2"/>
        <v>-95934.182818202826</v>
      </c>
      <c r="T34" t="s">
        <v>58</v>
      </c>
      <c r="U34" t="str">
        <f t="shared" si="3"/>
        <v>N</v>
      </c>
      <c r="V34" s="36"/>
    </row>
    <row r="35" spans="1:22" x14ac:dyDescent="0.25">
      <c r="A35" t="s">
        <v>97</v>
      </c>
      <c r="B35" t="s">
        <v>98</v>
      </c>
      <c r="C35" s="10" t="str">
        <f t="shared" si="6"/>
        <v xml:space="preserve">D.19-12-056 / D.20-05-053 / Advice 5887-E </v>
      </c>
      <c r="D35" s="10" t="str">
        <f t="shared" si="6"/>
        <v xml:space="preserve">D.19-12-056 / D.20-05-053 / Advice 5887-E </v>
      </c>
      <c r="E35" s="10" t="str">
        <f t="shared" si="6"/>
        <v xml:space="preserve">D.19-12-056 / D.20-05-053 / Advice 5887-E </v>
      </c>
      <c r="F35" t="s">
        <v>99</v>
      </c>
      <c r="G35" s="10" t="str">
        <f t="shared" si="7"/>
        <v>D.22-12-031</v>
      </c>
      <c r="H35" s="10" t="str">
        <f t="shared" si="7"/>
        <v>D.22-12-031</v>
      </c>
      <c r="I35" s="10" t="str">
        <f t="shared" si="7"/>
        <v>D.22-12-031</v>
      </c>
      <c r="J35" s="10" t="str">
        <f t="shared" si="7"/>
        <v>D.22-12-031</v>
      </c>
      <c r="K35" s="40">
        <v>-18786.097359748208</v>
      </c>
      <c r="L35" s="37">
        <v>-17976.236224631528</v>
      </c>
      <c r="M35" s="38">
        <f t="shared" si="4"/>
        <v>-17976.236224631528</v>
      </c>
      <c r="N35" s="38">
        <f t="shared" si="4"/>
        <v>-17976.236224631528</v>
      </c>
      <c r="O35" s="40">
        <v>-17976.236224631528</v>
      </c>
      <c r="P35" s="37">
        <f t="shared" si="5"/>
        <v>-17976.236224631528</v>
      </c>
      <c r="Q35" s="37">
        <f t="shared" si="2"/>
        <v>-17976.236224631528</v>
      </c>
      <c r="R35" s="37">
        <f t="shared" si="2"/>
        <v>-17976.236224631528</v>
      </c>
      <c r="S35" s="37">
        <f t="shared" si="2"/>
        <v>-17976.236224631528</v>
      </c>
      <c r="T35" t="s">
        <v>66</v>
      </c>
      <c r="U35" t="str">
        <f t="shared" si="3"/>
        <v>N</v>
      </c>
      <c r="V35" s="36"/>
    </row>
    <row r="36" spans="1:22" hidden="1" x14ac:dyDescent="0.25">
      <c r="A36" s="10"/>
      <c r="B36" s="10"/>
      <c r="C36" s="10"/>
      <c r="D36" s="10">
        <f t="shared" si="6"/>
        <v>0</v>
      </c>
      <c r="E36" s="10">
        <f t="shared" si="6"/>
        <v>0</v>
      </c>
      <c r="G36" s="10">
        <f t="shared" si="7"/>
        <v>0</v>
      </c>
      <c r="H36" s="10">
        <f t="shared" si="7"/>
        <v>0</v>
      </c>
      <c r="I36" s="10">
        <f t="shared" si="7"/>
        <v>0</v>
      </c>
      <c r="J36" s="10">
        <f t="shared" si="7"/>
        <v>0</v>
      </c>
      <c r="K36" s="36"/>
      <c r="L36" s="37"/>
      <c r="M36" s="38">
        <f t="shared" si="4"/>
        <v>0</v>
      </c>
      <c r="N36" s="38">
        <f t="shared" si="4"/>
        <v>0</v>
      </c>
      <c r="O36" s="36"/>
      <c r="P36" s="37"/>
      <c r="Q36" s="37">
        <f t="shared" si="2"/>
        <v>0</v>
      </c>
      <c r="R36" s="37">
        <f t="shared" si="2"/>
        <v>0</v>
      </c>
      <c r="S36" s="37">
        <f t="shared" si="2"/>
        <v>0</v>
      </c>
      <c r="U36" t="str">
        <f t="shared" si="3"/>
        <v>N</v>
      </c>
      <c r="V36" s="36"/>
    </row>
    <row r="37" spans="1:22" x14ac:dyDescent="0.25">
      <c r="A37" s="10" t="s">
        <v>100</v>
      </c>
      <c r="B37" s="10" t="s">
        <v>101</v>
      </c>
      <c r="C37" s="10" t="str">
        <f t="shared" si="6"/>
        <v>D.20-12-005, AL 6210-E</v>
      </c>
      <c r="D37" s="10" t="str">
        <f t="shared" si="6"/>
        <v>D.20-12-005, AL 6210-E</v>
      </c>
      <c r="E37" s="10" t="str">
        <f t="shared" si="6"/>
        <v>D.20-12-005, AL 6210-E</v>
      </c>
      <c r="F37" t="s">
        <v>102</v>
      </c>
      <c r="G37" s="10" t="str">
        <f t="shared" si="7"/>
        <v>D.20-12-005, AL 6423-E</v>
      </c>
      <c r="H37" t="s">
        <v>103</v>
      </c>
      <c r="I37" t="s">
        <v>104</v>
      </c>
      <c r="J37" s="10" t="str">
        <f t="shared" si="7"/>
        <v>D.20-12-005, AL 6423-E, AL 6867-E, D.23-01-005</v>
      </c>
      <c r="K37" s="36">
        <v>233066.60478581334</v>
      </c>
      <c r="L37" s="37">
        <f t="shared" si="4"/>
        <v>233066.60478581334</v>
      </c>
      <c r="M37" s="38">
        <f t="shared" si="4"/>
        <v>233066.60478581334</v>
      </c>
      <c r="N37" s="38">
        <f t="shared" si="4"/>
        <v>233066.60478581334</v>
      </c>
      <c r="O37" s="36">
        <v>250186.83944592901</v>
      </c>
      <c r="P37" s="37">
        <f t="shared" si="5"/>
        <v>250186.83944592901</v>
      </c>
      <c r="Q37" s="37">
        <v>289942.46682292857</v>
      </c>
      <c r="R37" s="37">
        <v>376995.38431792846</v>
      </c>
      <c r="S37" s="37">
        <f t="shared" si="2"/>
        <v>376995.38431792846</v>
      </c>
      <c r="T37" t="s">
        <v>58</v>
      </c>
      <c r="U37" t="str">
        <f t="shared" si="3"/>
        <v>Y</v>
      </c>
      <c r="V37" s="36"/>
    </row>
    <row r="38" spans="1:22" x14ac:dyDescent="0.25">
      <c r="A38" t="s">
        <v>105</v>
      </c>
      <c r="B38" s="10" t="s">
        <v>106</v>
      </c>
      <c r="C38" s="10" t="str">
        <f t="shared" si="6"/>
        <v>D.18-01-022</v>
      </c>
      <c r="D38" s="10" t="str">
        <f t="shared" si="6"/>
        <v>D.18-01-022</v>
      </c>
      <c r="E38" s="10" t="str">
        <f t="shared" si="6"/>
        <v>D.18-01-022</v>
      </c>
      <c r="F38" t="s">
        <v>106</v>
      </c>
      <c r="G38" s="10" t="str">
        <f t="shared" si="7"/>
        <v>D.18-01-022</v>
      </c>
      <c r="H38" s="10" t="str">
        <f t="shared" si="7"/>
        <v>D.18-01-022</v>
      </c>
      <c r="I38" s="10" t="str">
        <f t="shared" si="7"/>
        <v>D.18-01-022</v>
      </c>
      <c r="J38" s="10" t="str">
        <f t="shared" si="7"/>
        <v>D.18-01-022</v>
      </c>
      <c r="K38" s="36">
        <v>11767.511015</v>
      </c>
      <c r="L38" s="37">
        <f t="shared" si="4"/>
        <v>11767.511015</v>
      </c>
      <c r="M38" s="38">
        <f t="shared" si="4"/>
        <v>11767.511015</v>
      </c>
      <c r="N38" s="38">
        <f t="shared" si="4"/>
        <v>11767.511015</v>
      </c>
      <c r="O38" s="36">
        <v>11767.511015</v>
      </c>
      <c r="P38" s="37">
        <f t="shared" si="5"/>
        <v>11767.511015</v>
      </c>
      <c r="Q38" s="37">
        <f t="shared" si="2"/>
        <v>11767.511015</v>
      </c>
      <c r="R38" s="37">
        <f t="shared" si="2"/>
        <v>11767.511015</v>
      </c>
      <c r="S38" s="37">
        <f t="shared" si="2"/>
        <v>11767.511015</v>
      </c>
      <c r="T38" t="s">
        <v>73</v>
      </c>
      <c r="U38" t="str">
        <f t="shared" si="3"/>
        <v>N</v>
      </c>
      <c r="V38" s="36"/>
    </row>
    <row r="39" spans="1:22" x14ac:dyDescent="0.25">
      <c r="A39" t="s">
        <v>105</v>
      </c>
      <c r="B39" s="10" t="s">
        <v>106</v>
      </c>
      <c r="C39" s="10" t="str">
        <f t="shared" si="6"/>
        <v>D.18-01-022</v>
      </c>
      <c r="D39" s="10" t="str">
        <f t="shared" si="6"/>
        <v>D.18-01-022</v>
      </c>
      <c r="E39" s="10" t="str">
        <f t="shared" si="6"/>
        <v>D.18-01-022</v>
      </c>
      <c r="F39" t="s">
        <v>106</v>
      </c>
      <c r="G39" s="10" t="str">
        <f t="shared" si="7"/>
        <v>D.18-01-022</v>
      </c>
      <c r="H39" s="10" t="str">
        <f t="shared" si="7"/>
        <v>D.18-01-022</v>
      </c>
      <c r="I39" s="10" t="str">
        <f t="shared" si="7"/>
        <v>D.18-01-022</v>
      </c>
      <c r="J39" s="10" t="str">
        <f t="shared" si="7"/>
        <v>D.18-01-022</v>
      </c>
      <c r="K39" s="40">
        <v>52620</v>
      </c>
      <c r="L39" s="37">
        <v>53191.926780000002</v>
      </c>
      <c r="M39" s="38">
        <f t="shared" si="4"/>
        <v>53191.926780000002</v>
      </c>
      <c r="N39" s="38">
        <f t="shared" si="4"/>
        <v>53191.926780000002</v>
      </c>
      <c r="O39" s="40">
        <v>53191.926780000002</v>
      </c>
      <c r="P39" s="37">
        <f t="shared" si="5"/>
        <v>53191.926780000002</v>
      </c>
      <c r="Q39" s="37">
        <f t="shared" si="2"/>
        <v>53191.926780000002</v>
      </c>
      <c r="R39" s="37">
        <f t="shared" si="2"/>
        <v>53191.926780000002</v>
      </c>
      <c r="S39" s="37">
        <f t="shared" si="2"/>
        <v>53191.926780000002</v>
      </c>
      <c r="T39" t="s">
        <v>66</v>
      </c>
      <c r="U39" t="str">
        <f t="shared" si="3"/>
        <v>N</v>
      </c>
      <c r="V39" s="36"/>
    </row>
    <row r="40" spans="1:22" x14ac:dyDescent="0.25">
      <c r="A40" t="s">
        <v>107</v>
      </c>
      <c r="B40" t="s">
        <v>108</v>
      </c>
      <c r="C40" s="10" t="str">
        <f t="shared" si="6"/>
        <v>D.21-09-003</v>
      </c>
      <c r="D40" s="10" t="str">
        <f t="shared" si="6"/>
        <v>D.21-09-003</v>
      </c>
      <c r="E40" s="10" t="str">
        <f t="shared" si="6"/>
        <v>D.21-09-003</v>
      </c>
      <c r="F40" t="s">
        <v>108</v>
      </c>
      <c r="G40" s="10" t="str">
        <f t="shared" si="7"/>
        <v>D.21-09-003</v>
      </c>
      <c r="H40" s="10" t="str">
        <f t="shared" si="7"/>
        <v>D.21-09-003</v>
      </c>
      <c r="I40" s="10" t="str">
        <f t="shared" si="7"/>
        <v>D.21-09-003</v>
      </c>
      <c r="J40" s="10" t="str">
        <f t="shared" si="7"/>
        <v>D.21-09-003</v>
      </c>
      <c r="K40" s="36">
        <v>112500</v>
      </c>
      <c r="L40" s="37">
        <f t="shared" si="4"/>
        <v>112500</v>
      </c>
      <c r="M40" s="38">
        <f t="shared" si="4"/>
        <v>112500</v>
      </c>
      <c r="N40" s="38">
        <f t="shared" si="4"/>
        <v>112500</v>
      </c>
      <c r="O40" s="36">
        <v>112500</v>
      </c>
      <c r="P40" s="37">
        <f t="shared" si="5"/>
        <v>112500</v>
      </c>
      <c r="Q40" s="37">
        <f t="shared" si="2"/>
        <v>112500</v>
      </c>
      <c r="R40" s="37">
        <f t="shared" si="2"/>
        <v>112500</v>
      </c>
      <c r="S40" s="37">
        <f t="shared" si="2"/>
        <v>112500</v>
      </c>
      <c r="T40" t="s">
        <v>73</v>
      </c>
      <c r="U40" t="str">
        <f t="shared" si="3"/>
        <v>N</v>
      </c>
      <c r="V40" s="36"/>
    </row>
    <row r="41" spans="1:22" x14ac:dyDescent="0.25">
      <c r="A41" t="s">
        <v>109</v>
      </c>
      <c r="B41" t="s">
        <v>110</v>
      </c>
      <c r="C41" s="10" t="str">
        <f t="shared" si="6"/>
        <v>Preliminary Statement  DB</v>
      </c>
      <c r="D41" s="10" t="str">
        <f t="shared" si="6"/>
        <v>Preliminary Statement  DB</v>
      </c>
      <c r="E41" s="10" t="str">
        <f t="shared" si="6"/>
        <v>Preliminary Statement  DB</v>
      </c>
      <c r="F41" t="s">
        <v>110</v>
      </c>
      <c r="G41" s="10" t="str">
        <f t="shared" si="7"/>
        <v>Preliminary Statement  DB</v>
      </c>
      <c r="H41" s="10" t="str">
        <f t="shared" si="7"/>
        <v>Preliminary Statement  DB</v>
      </c>
      <c r="I41" s="10" t="str">
        <f t="shared" si="7"/>
        <v>Preliminary Statement  DB</v>
      </c>
      <c r="J41" s="10" t="str">
        <f t="shared" si="7"/>
        <v>Preliminary Statement  DB</v>
      </c>
      <c r="K41" s="36">
        <v>-129653.92223966167</v>
      </c>
      <c r="L41" s="37">
        <f t="shared" si="4"/>
        <v>-129653.92223966167</v>
      </c>
      <c r="M41" s="38">
        <f t="shared" si="4"/>
        <v>-129653.92223966167</v>
      </c>
      <c r="N41" s="38">
        <f t="shared" si="4"/>
        <v>-129653.92223966167</v>
      </c>
      <c r="O41" s="36">
        <v>-7078.6849770974941</v>
      </c>
      <c r="P41" s="37">
        <f t="shared" si="5"/>
        <v>-7078.6849770974941</v>
      </c>
      <c r="Q41" s="37">
        <f t="shared" si="2"/>
        <v>-7078.6849770974941</v>
      </c>
      <c r="R41" s="37">
        <f t="shared" si="2"/>
        <v>-7078.6849770974941</v>
      </c>
      <c r="S41" s="37">
        <f t="shared" si="2"/>
        <v>-7078.6849770974941</v>
      </c>
      <c r="T41" t="s">
        <v>73</v>
      </c>
      <c r="U41" t="str">
        <f t="shared" si="3"/>
        <v>Y</v>
      </c>
      <c r="V41" s="36"/>
    </row>
    <row r="42" spans="1:22" x14ac:dyDescent="0.25">
      <c r="A42" t="s">
        <v>111</v>
      </c>
      <c r="B42" t="s">
        <v>112</v>
      </c>
      <c r="C42" s="10" t="str">
        <f t="shared" si="6"/>
        <v>Preliminary Statement S</v>
      </c>
      <c r="D42" s="10" t="str">
        <f t="shared" si="6"/>
        <v>Preliminary Statement S</v>
      </c>
      <c r="E42" s="10" t="str">
        <f t="shared" si="6"/>
        <v>Preliminary Statement S</v>
      </c>
      <c r="F42" t="s">
        <v>112</v>
      </c>
      <c r="G42" s="10" t="str">
        <f t="shared" si="7"/>
        <v>Preliminary Statement S</v>
      </c>
      <c r="H42" s="10" t="str">
        <f t="shared" si="7"/>
        <v>Preliminary Statement S</v>
      </c>
      <c r="I42" s="10" t="str">
        <f t="shared" si="7"/>
        <v>Preliminary Statement S</v>
      </c>
      <c r="J42" s="10" t="str">
        <f t="shared" si="7"/>
        <v>Preliminary Statement S</v>
      </c>
      <c r="K42" s="36">
        <v>38998.194501348655</v>
      </c>
      <c r="L42" s="37">
        <f t="shared" si="4"/>
        <v>38998.194501348655</v>
      </c>
      <c r="M42" s="38">
        <f t="shared" si="4"/>
        <v>38998.194501348655</v>
      </c>
      <c r="N42" s="38">
        <f t="shared" si="4"/>
        <v>38998.194501348655</v>
      </c>
      <c r="O42" s="36">
        <v>33349.346149633333</v>
      </c>
      <c r="P42" s="37">
        <f t="shared" si="5"/>
        <v>33349.346149633333</v>
      </c>
      <c r="Q42" s="37">
        <f t="shared" si="2"/>
        <v>33349.346149633333</v>
      </c>
      <c r="R42" s="37">
        <f t="shared" si="2"/>
        <v>33349.346149633333</v>
      </c>
      <c r="S42" s="37">
        <f t="shared" si="2"/>
        <v>33349.346149633333</v>
      </c>
      <c r="T42" t="s">
        <v>60</v>
      </c>
      <c r="U42" t="str">
        <f t="shared" si="3"/>
        <v>Y</v>
      </c>
      <c r="V42" s="36"/>
    </row>
    <row r="43" spans="1:22" x14ac:dyDescent="0.25">
      <c r="A43" t="s">
        <v>113</v>
      </c>
      <c r="B43" t="s">
        <v>114</v>
      </c>
      <c r="C43" s="10" t="str">
        <f t="shared" si="6"/>
        <v>Preliminary Statement ET</v>
      </c>
      <c r="D43" s="10" t="str">
        <f t="shared" si="6"/>
        <v>Preliminary Statement ET</v>
      </c>
      <c r="E43" s="10" t="str">
        <f t="shared" si="6"/>
        <v>Preliminary Statement ET</v>
      </c>
      <c r="F43" t="s">
        <v>114</v>
      </c>
      <c r="G43" s="10" t="str">
        <f t="shared" si="7"/>
        <v>Preliminary Statement ET</v>
      </c>
      <c r="H43" s="10" t="str">
        <f t="shared" si="7"/>
        <v>Preliminary Statement ET</v>
      </c>
      <c r="I43" s="10" t="str">
        <f t="shared" si="7"/>
        <v>Preliminary Statement ET</v>
      </c>
      <c r="J43" s="10" t="str">
        <f t="shared" si="7"/>
        <v>Preliminary Statement ET</v>
      </c>
      <c r="K43" s="36">
        <v>-424.66326447226851</v>
      </c>
      <c r="L43" s="37">
        <f t="shared" si="4"/>
        <v>-424.66326447226851</v>
      </c>
      <c r="M43" s="38">
        <f t="shared" si="4"/>
        <v>-424.66326447226851</v>
      </c>
      <c r="N43" s="38">
        <f t="shared" si="4"/>
        <v>-424.66326447226851</v>
      </c>
      <c r="O43" s="36">
        <v>-415.81511118958332</v>
      </c>
      <c r="P43" s="37">
        <f t="shared" si="5"/>
        <v>-415.81511118958332</v>
      </c>
      <c r="Q43" s="37">
        <f t="shared" si="2"/>
        <v>-415.81511118958332</v>
      </c>
      <c r="R43" s="37">
        <f t="shared" si="2"/>
        <v>-415.81511118958332</v>
      </c>
      <c r="S43" s="37">
        <f t="shared" si="2"/>
        <v>-415.81511118958332</v>
      </c>
      <c r="T43" t="s">
        <v>58</v>
      </c>
      <c r="U43" t="str">
        <f t="shared" si="3"/>
        <v>Y</v>
      </c>
      <c r="V43" s="36"/>
    </row>
    <row r="44" spans="1:22" x14ac:dyDescent="0.25">
      <c r="A44" t="s">
        <v>115</v>
      </c>
      <c r="B44" t="s">
        <v>116</v>
      </c>
      <c r="C44" s="10" t="str">
        <f t="shared" si="6"/>
        <v>D.21-12-006</v>
      </c>
      <c r="D44" s="10" t="str">
        <f t="shared" si="6"/>
        <v>D.21-12-006</v>
      </c>
      <c r="E44" s="10" t="str">
        <f t="shared" si="6"/>
        <v>D.21-12-006</v>
      </c>
      <c r="F44" t="s">
        <v>116</v>
      </c>
      <c r="G44" s="10" t="str">
        <f t="shared" si="7"/>
        <v>D.21-12-006</v>
      </c>
      <c r="H44" s="10" t="str">
        <f t="shared" si="7"/>
        <v>D.21-12-006</v>
      </c>
      <c r="I44" s="10" t="str">
        <f t="shared" si="7"/>
        <v>D.21-12-006</v>
      </c>
      <c r="J44" s="10" t="str">
        <f t="shared" si="7"/>
        <v>D.21-12-006</v>
      </c>
      <c r="K44" s="36">
        <v>453343.86755017482</v>
      </c>
      <c r="L44" s="37">
        <v>457007.4119476928</v>
      </c>
      <c r="M44" s="38">
        <f t="shared" si="4"/>
        <v>457007.4119476928</v>
      </c>
      <c r="N44" s="38">
        <f t="shared" si="4"/>
        <v>457007.4119476928</v>
      </c>
      <c r="O44" s="36">
        <v>378335.58635205327</v>
      </c>
      <c r="P44" s="37">
        <f t="shared" si="5"/>
        <v>378335.58635205327</v>
      </c>
      <c r="Q44" s="37">
        <f t="shared" si="2"/>
        <v>378335.58635205327</v>
      </c>
      <c r="R44" s="37">
        <f t="shared" si="2"/>
        <v>378335.58635205327</v>
      </c>
      <c r="S44" s="37">
        <f t="shared" si="2"/>
        <v>378335.58635205327</v>
      </c>
      <c r="T44" t="s">
        <v>117</v>
      </c>
      <c r="U44" t="str">
        <f t="shared" si="3"/>
        <v>N</v>
      </c>
      <c r="V44" s="36"/>
    </row>
    <row r="45" spans="1:22" x14ac:dyDescent="0.25">
      <c r="A45" t="s">
        <v>118</v>
      </c>
      <c r="B45" s="10" t="s">
        <v>119</v>
      </c>
      <c r="C45" s="10" t="str">
        <f t="shared" si="6"/>
        <v>Preliminary Statement  DG</v>
      </c>
      <c r="D45" s="10" t="str">
        <f t="shared" si="6"/>
        <v>Preliminary Statement  DG</v>
      </c>
      <c r="E45" s="10" t="str">
        <f t="shared" si="6"/>
        <v>Preliminary Statement  DG</v>
      </c>
      <c r="F45" t="s">
        <v>119</v>
      </c>
      <c r="G45" s="10" t="str">
        <f t="shared" si="7"/>
        <v>Preliminary Statement  DG</v>
      </c>
      <c r="H45" s="10" t="str">
        <f t="shared" si="7"/>
        <v>Preliminary Statement  DG</v>
      </c>
      <c r="I45" s="10" t="str">
        <f t="shared" si="7"/>
        <v>Preliminary Statement  DG</v>
      </c>
      <c r="J45" s="10" t="str">
        <f t="shared" si="7"/>
        <v>Preliminary Statement  DG</v>
      </c>
      <c r="K45" s="36">
        <v>-2744.7535499999999</v>
      </c>
      <c r="L45" s="37">
        <f t="shared" si="4"/>
        <v>-2744.7535499999999</v>
      </c>
      <c r="M45" s="38">
        <f t="shared" si="4"/>
        <v>-2744.7535499999999</v>
      </c>
      <c r="N45" s="38">
        <f t="shared" si="4"/>
        <v>-2744.7535499999999</v>
      </c>
      <c r="O45" s="36"/>
      <c r="P45" s="37"/>
      <c r="Q45" s="37"/>
      <c r="R45" s="37"/>
      <c r="S45" s="37"/>
      <c r="T45" t="s">
        <v>77</v>
      </c>
      <c r="U45" t="str">
        <f t="shared" si="3"/>
        <v>Y</v>
      </c>
      <c r="V45" s="36"/>
    </row>
    <row r="46" spans="1:22" x14ac:dyDescent="0.25">
      <c r="A46" t="s">
        <v>120</v>
      </c>
      <c r="B46" s="10" t="s">
        <v>121</v>
      </c>
      <c r="C46" s="10" t="str">
        <f t="shared" si="6"/>
        <v>CPUC Code 6350-6354</v>
      </c>
      <c r="D46" s="10" t="str">
        <f t="shared" si="6"/>
        <v>CPUC Code 6350-6354</v>
      </c>
      <c r="E46" s="10" t="str">
        <f t="shared" si="6"/>
        <v>CPUC Code 6350-6354</v>
      </c>
      <c r="F46" t="s">
        <v>121</v>
      </c>
      <c r="G46" s="10" t="str">
        <f t="shared" si="7"/>
        <v>CPUC Code 6350-6354</v>
      </c>
      <c r="H46" s="10" t="str">
        <f t="shared" si="7"/>
        <v>CPUC Code 6350-6354</v>
      </c>
      <c r="I46" s="10" t="str">
        <f t="shared" si="7"/>
        <v>CPUC Code 6350-6354</v>
      </c>
      <c r="J46" s="10" t="str">
        <f t="shared" si="7"/>
        <v>CPUC Code 6350-6354</v>
      </c>
      <c r="K46" s="36">
        <v>3027.9989999999998</v>
      </c>
      <c r="L46" s="37">
        <v>3297.9468999672495</v>
      </c>
      <c r="M46" s="38">
        <f t="shared" si="4"/>
        <v>3297.9468999672495</v>
      </c>
      <c r="N46" s="38">
        <f t="shared" si="4"/>
        <v>3297.9468999672495</v>
      </c>
      <c r="O46" s="6">
        <v>2717.5845167667985</v>
      </c>
      <c r="P46" s="37">
        <f t="shared" si="5"/>
        <v>2717.5845167667985</v>
      </c>
      <c r="Q46" s="37">
        <f t="shared" si="2"/>
        <v>2717.5845167667985</v>
      </c>
      <c r="R46" s="37">
        <f t="shared" si="2"/>
        <v>2717.5845167667985</v>
      </c>
      <c r="S46" s="37">
        <f t="shared" si="2"/>
        <v>2717.5845167667985</v>
      </c>
      <c r="T46" t="s">
        <v>77</v>
      </c>
      <c r="U46" t="str">
        <f t="shared" si="3"/>
        <v>N</v>
      </c>
      <c r="V46" s="36"/>
    </row>
    <row r="47" spans="1:22" x14ac:dyDescent="0.25">
      <c r="A47" t="s">
        <v>122</v>
      </c>
      <c r="B47" s="10" t="s">
        <v>123</v>
      </c>
      <c r="C47" s="10" t="str">
        <f t="shared" si="6"/>
        <v>Electric Preliminary Statement Part HJ</v>
      </c>
      <c r="D47" s="10" t="str">
        <f t="shared" si="6"/>
        <v>Electric Preliminary Statement Part HJ</v>
      </c>
      <c r="E47" s="10" t="str">
        <f t="shared" si="6"/>
        <v>Electric Preliminary Statement Part HJ</v>
      </c>
      <c r="F47" t="s">
        <v>123</v>
      </c>
      <c r="G47" s="10" t="str">
        <f t="shared" si="7"/>
        <v>Electric Preliminary Statement Part HJ</v>
      </c>
      <c r="H47" s="10" t="str">
        <f t="shared" si="7"/>
        <v>Electric Preliminary Statement Part HJ</v>
      </c>
      <c r="I47" s="10" t="str">
        <f t="shared" si="7"/>
        <v>Electric Preliminary Statement Part HJ</v>
      </c>
      <c r="J47" s="10" t="str">
        <f t="shared" si="7"/>
        <v>Electric Preliminary Statement Part HJ</v>
      </c>
      <c r="K47" s="36">
        <v>374.56309172700003</v>
      </c>
      <c r="L47" s="37">
        <f t="shared" si="4"/>
        <v>374.56309172700003</v>
      </c>
      <c r="M47" s="38">
        <f t="shared" si="4"/>
        <v>374.56309172700003</v>
      </c>
      <c r="N47" s="38">
        <f t="shared" si="4"/>
        <v>374.56309172700003</v>
      </c>
      <c r="O47" s="36">
        <v>695.58989289330009</v>
      </c>
      <c r="P47" s="37">
        <f t="shared" si="5"/>
        <v>695.58989289330009</v>
      </c>
      <c r="Q47" s="37">
        <f t="shared" si="2"/>
        <v>695.58989289330009</v>
      </c>
      <c r="R47" s="37">
        <f t="shared" si="2"/>
        <v>695.58989289330009</v>
      </c>
      <c r="S47" s="37">
        <f t="shared" si="2"/>
        <v>695.58989289330009</v>
      </c>
      <c r="T47" t="s">
        <v>58</v>
      </c>
      <c r="U47" t="str">
        <f t="shared" si="3"/>
        <v>Y</v>
      </c>
      <c r="V47" s="36"/>
    </row>
    <row r="48" spans="1:22" hidden="1" x14ac:dyDescent="0.25">
      <c r="C48" s="10"/>
      <c r="D48" s="10">
        <f t="shared" si="6"/>
        <v>0</v>
      </c>
      <c r="E48" s="10">
        <f t="shared" si="6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36"/>
      <c r="L48" s="37"/>
      <c r="M48" s="38">
        <f t="shared" ref="M48:P68" si="8">L48</f>
        <v>0</v>
      </c>
      <c r="N48" s="38">
        <f t="shared" si="8"/>
        <v>0</v>
      </c>
      <c r="O48" s="36"/>
      <c r="P48" s="37"/>
      <c r="Q48" s="37">
        <f t="shared" si="2"/>
        <v>0</v>
      </c>
      <c r="R48" s="37">
        <f t="shared" si="2"/>
        <v>0</v>
      </c>
      <c r="S48" s="37">
        <f t="shared" si="2"/>
        <v>0</v>
      </c>
      <c r="U48" t="str">
        <f t="shared" si="3"/>
        <v>N</v>
      </c>
      <c r="V48" s="36"/>
    </row>
    <row r="49" spans="1:22" x14ac:dyDescent="0.25">
      <c r="A49" t="s">
        <v>124</v>
      </c>
      <c r="B49" t="s">
        <v>125</v>
      </c>
      <c r="C49" s="10" t="str">
        <f t="shared" si="6"/>
        <v>D. 20-12-005, AL 6357-E</v>
      </c>
      <c r="D49" s="10" t="str">
        <f t="shared" si="6"/>
        <v>D. 20-12-005, AL 6357-E</v>
      </c>
      <c r="E49" s="10" t="str">
        <f t="shared" si="6"/>
        <v>D. 20-12-005, AL 6357-E</v>
      </c>
      <c r="F49" t="s">
        <v>126</v>
      </c>
      <c r="G49" s="10" t="str">
        <f t="shared" si="7"/>
        <v>D. 20-12-005, AL 6661-E</v>
      </c>
      <c r="H49" s="10" t="str">
        <f t="shared" si="7"/>
        <v>D. 20-12-005, AL 6661-E</v>
      </c>
      <c r="I49" s="10" t="str">
        <f t="shared" si="7"/>
        <v>D. 20-12-005, AL 6661-E</v>
      </c>
      <c r="J49" s="10" t="str">
        <f t="shared" si="7"/>
        <v>D. 20-12-005, AL 6661-E</v>
      </c>
      <c r="K49" s="36">
        <v>121866.16738708119</v>
      </c>
      <c r="L49" s="38">
        <f>K49</f>
        <v>121866.16738708119</v>
      </c>
      <c r="M49" s="38">
        <f>L49-M50</f>
        <v>50980.719779193343</v>
      </c>
      <c r="N49" s="38">
        <f t="shared" si="8"/>
        <v>50980.719779193343</v>
      </c>
      <c r="O49" s="36">
        <v>67866.093816424895</v>
      </c>
      <c r="P49" s="38">
        <f>O49</f>
        <v>67866.093816424895</v>
      </c>
      <c r="Q49" s="37">
        <f t="shared" si="2"/>
        <v>67866.093816424895</v>
      </c>
      <c r="R49" s="37">
        <f t="shared" si="2"/>
        <v>67866.093816424895</v>
      </c>
      <c r="S49" s="37">
        <f t="shared" si="2"/>
        <v>67866.093816424895</v>
      </c>
      <c r="T49" t="s">
        <v>58</v>
      </c>
      <c r="U49" t="str">
        <f t="shared" si="3"/>
        <v>N</v>
      </c>
      <c r="V49" s="36"/>
    </row>
    <row r="50" spans="1:22" x14ac:dyDescent="0.25">
      <c r="A50" t="s">
        <v>127</v>
      </c>
      <c r="B50" t="s">
        <v>125</v>
      </c>
      <c r="C50" s="10" t="str">
        <f t="shared" si="6"/>
        <v>D. 20-12-005, AL 6357-E</v>
      </c>
      <c r="D50" s="10" t="str">
        <f t="shared" si="6"/>
        <v>D. 20-12-005, AL 6357-E</v>
      </c>
      <c r="E50" s="10" t="str">
        <f t="shared" si="6"/>
        <v>D. 20-12-005, AL 6357-E</v>
      </c>
      <c r="F50" t="s">
        <v>126</v>
      </c>
      <c r="G50" s="10" t="str">
        <f t="shared" si="7"/>
        <v>D. 20-12-005, AL 6661-E</v>
      </c>
      <c r="H50" s="10" t="str">
        <f t="shared" si="7"/>
        <v>D. 20-12-005, AL 6661-E</v>
      </c>
      <c r="I50" s="10" t="str">
        <f t="shared" si="7"/>
        <v>D. 20-12-005, AL 6661-E</v>
      </c>
      <c r="J50" s="10" t="str">
        <f t="shared" si="7"/>
        <v>D. 20-12-005, AL 6661-E</v>
      </c>
      <c r="K50" s="36"/>
      <c r="L50" s="38"/>
      <c r="M50" s="38">
        <v>70885.447607887851</v>
      </c>
      <c r="N50" s="38">
        <f t="shared" si="8"/>
        <v>70885.447607887851</v>
      </c>
      <c r="O50" s="36">
        <v>70852.369709999999</v>
      </c>
      <c r="P50" s="38">
        <f>O50</f>
        <v>70852.369709999999</v>
      </c>
      <c r="Q50" s="37">
        <f t="shared" si="2"/>
        <v>70852.369709999999</v>
      </c>
      <c r="R50" s="37">
        <f t="shared" si="2"/>
        <v>70852.369709999999</v>
      </c>
      <c r="S50" s="37">
        <f t="shared" si="2"/>
        <v>70852.369709999999</v>
      </c>
      <c r="T50" t="s">
        <v>60</v>
      </c>
      <c r="U50" t="str">
        <f t="shared" si="3"/>
        <v>N</v>
      </c>
      <c r="V50" s="36"/>
    </row>
    <row r="51" spans="1:22" x14ac:dyDescent="0.25">
      <c r="A51" t="s">
        <v>128</v>
      </c>
      <c r="B51" t="s">
        <v>129</v>
      </c>
      <c r="C51" s="10" t="str">
        <f t="shared" si="6"/>
        <v>D. 20-12-005, AL 6357-E, AL 6390-E</v>
      </c>
      <c r="D51" s="10" t="str">
        <f t="shared" si="6"/>
        <v>D. 20-12-005, AL 6357-E, AL 6390-E</v>
      </c>
      <c r="E51" s="10" t="str">
        <f t="shared" si="6"/>
        <v>D. 20-12-005, AL 6357-E, AL 6390-E</v>
      </c>
      <c r="F51" t="s">
        <v>130</v>
      </c>
      <c r="G51" s="10" t="str">
        <f t="shared" si="7"/>
        <v>D. 20-12-005, D.21-06-030, D.22-08-004</v>
      </c>
      <c r="H51" s="10" t="str">
        <f t="shared" si="7"/>
        <v>D. 20-12-005, D.21-06-030, D.22-08-004</v>
      </c>
      <c r="I51" s="10" t="str">
        <f t="shared" si="7"/>
        <v>D. 20-12-005, D.21-06-030, D.22-08-004</v>
      </c>
      <c r="J51" s="10" t="str">
        <f t="shared" si="7"/>
        <v>D. 20-12-005, D.21-06-030, D.22-08-004</v>
      </c>
      <c r="K51" s="36">
        <v>73707.865936033355</v>
      </c>
      <c r="L51" s="38">
        <f t="shared" ref="L51:L63" si="9">K51</f>
        <v>73707.865936033355</v>
      </c>
      <c r="M51" s="38">
        <f t="shared" si="8"/>
        <v>73707.865936033355</v>
      </c>
      <c r="N51" s="38">
        <f t="shared" si="8"/>
        <v>73707.865936033355</v>
      </c>
      <c r="O51" s="36">
        <v>423.70846385911574</v>
      </c>
      <c r="P51" s="38">
        <f t="shared" ref="P51:P67" si="10">O51</f>
        <v>423.70846385911574</v>
      </c>
      <c r="Q51" s="37">
        <f t="shared" si="2"/>
        <v>423.70846385911574</v>
      </c>
      <c r="R51" s="37">
        <f t="shared" si="2"/>
        <v>423.70846385911574</v>
      </c>
      <c r="S51" s="37">
        <f t="shared" si="2"/>
        <v>423.70846385911574</v>
      </c>
      <c r="T51" t="s">
        <v>60</v>
      </c>
      <c r="U51" t="str">
        <f t="shared" si="3"/>
        <v>N</v>
      </c>
      <c r="V51" s="36"/>
    </row>
    <row r="52" spans="1:22" x14ac:dyDescent="0.25">
      <c r="A52" t="s">
        <v>131</v>
      </c>
      <c r="B52" s="10" t="s">
        <v>132</v>
      </c>
      <c r="C52" s="10" t="str">
        <f t="shared" si="6"/>
        <v>D. 20-12-005, AL 6062-E, AL 6389-E</v>
      </c>
      <c r="D52" s="10" t="str">
        <f t="shared" si="6"/>
        <v>D. 20-12-005, AL 6062-E, AL 6389-E</v>
      </c>
      <c r="E52" s="10" t="str">
        <f t="shared" si="6"/>
        <v>D. 20-12-005, AL 6062-E, AL 6389-E</v>
      </c>
      <c r="F52" t="s">
        <v>133</v>
      </c>
      <c r="G52" s="10" t="str">
        <f t="shared" si="7"/>
        <v>AL 6513-E</v>
      </c>
      <c r="H52" s="10" t="str">
        <f t="shared" si="7"/>
        <v>AL 6513-E</v>
      </c>
      <c r="I52" s="10" t="str">
        <f t="shared" si="7"/>
        <v>AL 6513-E</v>
      </c>
      <c r="J52" s="10" t="str">
        <f t="shared" si="7"/>
        <v>AL 6513-E</v>
      </c>
      <c r="K52" s="36">
        <v>-26913</v>
      </c>
      <c r="L52" s="38">
        <f t="shared" si="9"/>
        <v>-26913</v>
      </c>
      <c r="M52" s="38">
        <f>L52</f>
        <v>-26913</v>
      </c>
      <c r="N52" s="38">
        <f t="shared" si="8"/>
        <v>-26913</v>
      </c>
      <c r="O52" s="36"/>
      <c r="P52" s="38"/>
      <c r="Q52" s="37"/>
      <c r="R52" s="37"/>
      <c r="S52" s="37"/>
      <c r="T52" t="s">
        <v>58</v>
      </c>
      <c r="U52" t="str">
        <f t="shared" si="3"/>
        <v>N</v>
      </c>
      <c r="V52" s="36"/>
    </row>
    <row r="53" spans="1:22" x14ac:dyDescent="0.25">
      <c r="A53" t="s">
        <v>131</v>
      </c>
      <c r="B53" s="10"/>
      <c r="C53" s="10"/>
      <c r="D53" s="10"/>
      <c r="E53" s="10"/>
      <c r="F53" t="s">
        <v>133</v>
      </c>
      <c r="G53" s="10" t="s">
        <v>133</v>
      </c>
      <c r="H53" s="10" t="str">
        <f t="shared" si="7"/>
        <v>AL 6513-E</v>
      </c>
      <c r="I53" s="10" t="str">
        <f t="shared" si="7"/>
        <v>AL 6513-E</v>
      </c>
      <c r="J53" s="10" t="str">
        <f t="shared" si="7"/>
        <v>AL 6513-E</v>
      </c>
      <c r="K53" s="36"/>
      <c r="L53" s="38"/>
      <c r="M53" s="38"/>
      <c r="N53" s="38"/>
      <c r="O53" s="36">
        <v>1898</v>
      </c>
      <c r="P53" s="38">
        <f t="shared" si="10"/>
        <v>1898</v>
      </c>
      <c r="Q53" s="37">
        <f t="shared" si="2"/>
        <v>1898</v>
      </c>
      <c r="R53" s="37">
        <f t="shared" si="2"/>
        <v>1898</v>
      </c>
      <c r="S53" s="37">
        <f t="shared" si="2"/>
        <v>1898</v>
      </c>
      <c r="T53" t="s">
        <v>66</v>
      </c>
      <c r="U53" t="str">
        <f t="shared" si="3"/>
        <v>N</v>
      </c>
      <c r="V53" s="36"/>
    </row>
    <row r="54" spans="1:22" x14ac:dyDescent="0.25">
      <c r="A54" t="s">
        <v>134</v>
      </c>
      <c r="B54" s="10" t="s">
        <v>135</v>
      </c>
      <c r="C54" s="10" t="str">
        <f t="shared" si="6"/>
        <v>D.21-06-030, AL 6251-E, AL 6390-E</v>
      </c>
      <c r="D54" s="10" t="str">
        <f t="shared" si="6"/>
        <v>D.21-06-030, AL 6251-E, AL 6390-E</v>
      </c>
      <c r="E54" s="10" t="str">
        <f t="shared" si="6"/>
        <v>D.21-06-030, AL 6251-E, AL 6390-E</v>
      </c>
      <c r="F54" t="s">
        <v>136</v>
      </c>
      <c r="G54" s="10" t="s">
        <v>137</v>
      </c>
      <c r="H54" s="10" t="str">
        <f t="shared" si="7"/>
        <v>D.21-06-030, D.21-05-015, AL 6819-E</v>
      </c>
      <c r="I54" s="10" t="str">
        <f t="shared" si="7"/>
        <v>D.21-06-030, D.21-05-015, AL 6819-E</v>
      </c>
      <c r="J54" s="10" t="str">
        <f t="shared" si="7"/>
        <v>D.21-06-030, D.21-05-015, AL 6819-E</v>
      </c>
      <c r="K54" s="36">
        <v>82270.76116098577</v>
      </c>
      <c r="L54" s="38">
        <v>81682.707400992469</v>
      </c>
      <c r="M54" s="38">
        <f t="shared" si="8"/>
        <v>81682.707400992469</v>
      </c>
      <c r="N54" s="38">
        <f t="shared" si="8"/>
        <v>81682.707400992469</v>
      </c>
      <c r="O54" s="11">
        <v>82550.529459806436</v>
      </c>
      <c r="P54" s="38">
        <v>22864.154221958364</v>
      </c>
      <c r="Q54" s="37">
        <f t="shared" si="2"/>
        <v>22864.154221958364</v>
      </c>
      <c r="R54" s="37">
        <f t="shared" si="2"/>
        <v>22864.154221958364</v>
      </c>
      <c r="S54" s="37">
        <f t="shared" si="2"/>
        <v>22864.154221958364</v>
      </c>
      <c r="T54" t="s">
        <v>138</v>
      </c>
      <c r="U54" t="str">
        <f t="shared" si="3"/>
        <v>N</v>
      </c>
      <c r="V54" s="36"/>
    </row>
    <row r="55" spans="1:22" x14ac:dyDescent="0.25">
      <c r="A55" t="s">
        <v>134</v>
      </c>
      <c r="B55" s="10" t="s">
        <v>135</v>
      </c>
      <c r="C55" s="10" t="str">
        <f t="shared" si="6"/>
        <v>D.21-06-030, AL 6251-E, AL 6390-E</v>
      </c>
      <c r="D55" s="10" t="str">
        <f t="shared" si="6"/>
        <v>D.21-06-030, AL 6251-E, AL 6390-E</v>
      </c>
      <c r="E55" s="10" t="str">
        <f t="shared" si="6"/>
        <v>D.21-06-030, AL 6251-E, AL 6390-E</v>
      </c>
      <c r="F55" t="s">
        <v>136</v>
      </c>
      <c r="G55" s="10" t="s">
        <v>137</v>
      </c>
      <c r="H55" s="10" t="str">
        <f t="shared" si="7"/>
        <v>D.21-06-030, D.21-05-015, AL 6819-E</v>
      </c>
      <c r="I55" s="10" t="str">
        <f t="shared" si="7"/>
        <v>D.21-06-030, D.21-05-015, AL 6819-E</v>
      </c>
      <c r="J55" s="10" t="str">
        <f t="shared" si="7"/>
        <v>D.21-06-030, D.21-05-015, AL 6819-E</v>
      </c>
      <c r="K55" s="36">
        <v>-77344.219459999993</v>
      </c>
      <c r="L55" s="38">
        <f t="shared" si="9"/>
        <v>-77344.219459999993</v>
      </c>
      <c r="M55" s="38">
        <f t="shared" si="8"/>
        <v>-77344.219459999993</v>
      </c>
      <c r="N55" s="38">
        <f t="shared" si="8"/>
        <v>-77344.219459999993</v>
      </c>
      <c r="O55" s="6">
        <v>-3565.7570998199994</v>
      </c>
      <c r="P55" s="38">
        <f t="shared" si="10"/>
        <v>-3565.7570998199994</v>
      </c>
      <c r="Q55" s="37">
        <f t="shared" si="2"/>
        <v>-3565.7570998199994</v>
      </c>
      <c r="R55" s="37">
        <f t="shared" si="2"/>
        <v>-3565.7570998199994</v>
      </c>
      <c r="S55" s="37">
        <f t="shared" si="2"/>
        <v>-3565.7570998199994</v>
      </c>
      <c r="T55" t="s">
        <v>60</v>
      </c>
      <c r="U55" t="str">
        <f t="shared" si="3"/>
        <v>N</v>
      </c>
      <c r="V55" s="36"/>
    </row>
    <row r="56" spans="1:22" x14ac:dyDescent="0.25">
      <c r="A56" t="s">
        <v>139</v>
      </c>
      <c r="B56" s="10"/>
      <c r="C56" s="10"/>
      <c r="D56" s="10"/>
      <c r="E56" s="10"/>
      <c r="F56" t="s">
        <v>140</v>
      </c>
      <c r="G56" s="10" t="s">
        <v>141</v>
      </c>
      <c r="H56" s="10" t="str">
        <f t="shared" si="7"/>
        <v>D.22-08-004, D.21-05-015, AL 6820-E</v>
      </c>
      <c r="I56" s="10" t="str">
        <f t="shared" si="7"/>
        <v>D.22-08-004, D.21-05-015, AL 6820-E</v>
      </c>
      <c r="J56" s="10" t="str">
        <f t="shared" si="7"/>
        <v>D.22-08-004, D.21-05-015, AL 6820-E</v>
      </c>
      <c r="K56" s="36"/>
      <c r="L56" s="38"/>
      <c r="M56" s="38"/>
      <c r="N56" s="38"/>
      <c r="O56" s="11">
        <v>125944.55061187848</v>
      </c>
      <c r="P56" s="38">
        <f t="shared" si="10"/>
        <v>125944.55061187848</v>
      </c>
      <c r="Q56" s="37">
        <f t="shared" si="2"/>
        <v>125944.55061187848</v>
      </c>
      <c r="R56" s="37">
        <f t="shared" si="2"/>
        <v>125944.55061187848</v>
      </c>
      <c r="S56" s="37">
        <f t="shared" si="2"/>
        <v>125944.55061187848</v>
      </c>
      <c r="T56" t="s">
        <v>138</v>
      </c>
      <c r="U56" t="str">
        <f t="shared" si="3"/>
        <v>N</v>
      </c>
      <c r="V56" s="36"/>
    </row>
    <row r="57" spans="1:22" x14ac:dyDescent="0.25">
      <c r="A57" t="s">
        <v>139</v>
      </c>
      <c r="B57" s="10"/>
      <c r="C57" s="10"/>
      <c r="D57" s="10"/>
      <c r="E57" s="10"/>
      <c r="F57" t="s">
        <v>140</v>
      </c>
      <c r="G57" s="10" t="s">
        <v>141</v>
      </c>
      <c r="H57" s="10" t="str">
        <f t="shared" si="7"/>
        <v>D.22-08-004, D.21-05-015, AL 6820-E</v>
      </c>
      <c r="I57" s="10" t="str">
        <f t="shared" si="7"/>
        <v>D.22-08-004, D.21-05-015, AL 6820-E</v>
      </c>
      <c r="J57" s="10" t="str">
        <f t="shared" si="7"/>
        <v>D.22-08-004, D.21-05-015, AL 6820-E</v>
      </c>
      <c r="K57" s="36"/>
      <c r="L57" s="38"/>
      <c r="M57" s="38"/>
      <c r="N57" s="38"/>
      <c r="O57" s="36">
        <v>-59014.276954802182</v>
      </c>
      <c r="P57" s="38">
        <f t="shared" si="10"/>
        <v>-59014.276954802182</v>
      </c>
      <c r="Q57" s="37">
        <f t="shared" si="2"/>
        <v>-59014.276954802182</v>
      </c>
      <c r="R57" s="37">
        <f t="shared" si="2"/>
        <v>-59014.276954802182</v>
      </c>
      <c r="S57" s="37">
        <f t="shared" si="2"/>
        <v>-59014.276954802182</v>
      </c>
      <c r="T57" t="s">
        <v>60</v>
      </c>
      <c r="U57" t="str">
        <f t="shared" si="3"/>
        <v>N</v>
      </c>
      <c r="V57" s="36"/>
    </row>
    <row r="58" spans="1:22" x14ac:dyDescent="0.25">
      <c r="A58" t="s">
        <v>142</v>
      </c>
      <c r="B58" s="10" t="s">
        <v>143</v>
      </c>
      <c r="C58" s="10" t="str">
        <f t="shared" si="6"/>
        <v>D.21-03-056</v>
      </c>
      <c r="D58" s="10" t="s">
        <v>144</v>
      </c>
      <c r="E58" s="10" t="str">
        <f t="shared" si="6"/>
        <v>D.21-03-056, D.21-12-015</v>
      </c>
      <c r="F58" t="s">
        <v>144</v>
      </c>
      <c r="G58" s="10" t="str">
        <f t="shared" si="7"/>
        <v>D.21-03-056, D.21-12-015</v>
      </c>
      <c r="H58" s="10" t="str">
        <f t="shared" si="7"/>
        <v>D.21-03-056, D.21-12-015</v>
      </c>
      <c r="I58" s="10" t="str">
        <f t="shared" si="7"/>
        <v>D.21-03-056, D.21-12-015</v>
      </c>
      <c r="J58" s="10" t="str">
        <f t="shared" si="7"/>
        <v>D.21-03-056, D.21-12-015</v>
      </c>
      <c r="K58" s="36">
        <v>36224.009266379995</v>
      </c>
      <c r="L58" s="38">
        <f t="shared" si="9"/>
        <v>36224.009266379995</v>
      </c>
      <c r="M58" s="38">
        <v>145456.54524249997</v>
      </c>
      <c r="N58" s="38">
        <f t="shared" si="8"/>
        <v>145456.54524249997</v>
      </c>
      <c r="O58" s="36">
        <v>141927.97250999999</v>
      </c>
      <c r="P58" s="38">
        <f t="shared" si="10"/>
        <v>141927.97250999999</v>
      </c>
      <c r="Q58" s="37">
        <f t="shared" si="2"/>
        <v>141927.97250999999</v>
      </c>
      <c r="R58" s="37">
        <f t="shared" si="2"/>
        <v>141927.97250999999</v>
      </c>
      <c r="S58" s="37">
        <f t="shared" si="2"/>
        <v>141927.97250999999</v>
      </c>
      <c r="T58" t="s">
        <v>58</v>
      </c>
      <c r="U58" t="str">
        <f t="shared" si="3"/>
        <v>N</v>
      </c>
      <c r="V58" s="36"/>
    </row>
    <row r="59" spans="1:22" x14ac:dyDescent="0.25">
      <c r="A59" t="s">
        <v>142</v>
      </c>
      <c r="B59" s="10" t="s">
        <v>143</v>
      </c>
      <c r="C59" s="10" t="str">
        <f t="shared" si="6"/>
        <v>D.21-03-056</v>
      </c>
      <c r="D59" s="10" t="str">
        <f t="shared" si="6"/>
        <v>D.21-03-056</v>
      </c>
      <c r="E59" s="10" t="str">
        <f t="shared" si="6"/>
        <v>D.21-03-056</v>
      </c>
      <c r="G59" s="10"/>
      <c r="H59" s="10"/>
      <c r="I59" s="10"/>
      <c r="J59" s="10"/>
      <c r="K59" s="36">
        <v>3096.5386336199999</v>
      </c>
      <c r="L59" s="38">
        <f t="shared" si="9"/>
        <v>3096.5386336199999</v>
      </c>
      <c r="M59" s="38"/>
      <c r="N59" s="38">
        <f t="shared" si="8"/>
        <v>0</v>
      </c>
      <c r="O59" s="36"/>
      <c r="P59" s="38"/>
      <c r="Q59" s="37"/>
      <c r="R59" s="37"/>
      <c r="S59" s="37"/>
      <c r="T59" t="s">
        <v>145</v>
      </c>
      <c r="U59" t="str">
        <f t="shared" si="3"/>
        <v>N</v>
      </c>
      <c r="V59" s="36"/>
    </row>
    <row r="60" spans="1:22" x14ac:dyDescent="0.25">
      <c r="A60" t="s">
        <v>146</v>
      </c>
      <c r="B60" s="10" t="s">
        <v>147</v>
      </c>
      <c r="C60" s="10" t="str">
        <f t="shared" si="6"/>
        <v>D.21-08-027</v>
      </c>
      <c r="D60" s="10" t="str">
        <f t="shared" si="6"/>
        <v>D.21-08-027</v>
      </c>
      <c r="E60" s="10" t="str">
        <f t="shared" si="6"/>
        <v>D.21-08-027</v>
      </c>
      <c r="F60" t="s">
        <v>147</v>
      </c>
      <c r="G60" s="10" t="str">
        <f t="shared" si="7"/>
        <v>D.21-08-027</v>
      </c>
      <c r="H60" s="10" t="str">
        <f t="shared" si="7"/>
        <v>D.21-08-027</v>
      </c>
      <c r="I60" s="10" t="str">
        <f t="shared" si="7"/>
        <v>D.21-08-027</v>
      </c>
      <c r="J60" s="10" t="str">
        <f t="shared" si="7"/>
        <v>D.21-08-027</v>
      </c>
      <c r="K60" s="36">
        <v>-63405.757504360874</v>
      </c>
      <c r="L60" s="38">
        <f t="shared" si="9"/>
        <v>-63405.757504360874</v>
      </c>
      <c r="M60" s="38">
        <f t="shared" si="8"/>
        <v>-63405.757504360874</v>
      </c>
      <c r="N60" s="38">
        <f t="shared" si="8"/>
        <v>-63405.757504360874</v>
      </c>
      <c r="O60" s="36">
        <v>-56428.242820632142</v>
      </c>
      <c r="P60" s="38">
        <f t="shared" si="10"/>
        <v>-56428.242820632142</v>
      </c>
      <c r="Q60" s="37">
        <f t="shared" si="2"/>
        <v>-56428.242820632142</v>
      </c>
      <c r="R60" s="37">
        <f t="shared" si="2"/>
        <v>-56428.242820632142</v>
      </c>
      <c r="S60" s="37">
        <f t="shared" si="2"/>
        <v>-56428.242820632142</v>
      </c>
      <c r="T60" t="s">
        <v>58</v>
      </c>
      <c r="U60" t="str">
        <f t="shared" si="3"/>
        <v>N</v>
      </c>
      <c r="V60" s="36"/>
    </row>
    <row r="61" spans="1:22" x14ac:dyDescent="0.25">
      <c r="A61" t="s">
        <v>146</v>
      </c>
      <c r="B61" s="10" t="s">
        <v>147</v>
      </c>
      <c r="C61" s="10" t="str">
        <f t="shared" si="6"/>
        <v>D.21-08-027</v>
      </c>
      <c r="D61" s="10" t="str">
        <f t="shared" si="6"/>
        <v>D.21-08-027</v>
      </c>
      <c r="E61" s="10" t="str">
        <f t="shared" si="6"/>
        <v>D.21-08-027</v>
      </c>
      <c r="F61" t="s">
        <v>147</v>
      </c>
      <c r="G61" s="10" t="str">
        <f t="shared" si="7"/>
        <v>D.21-08-027</v>
      </c>
      <c r="H61" s="10" t="str">
        <f t="shared" si="7"/>
        <v>D.21-08-027</v>
      </c>
      <c r="I61" s="10" t="str">
        <f t="shared" si="7"/>
        <v>D.21-08-027</v>
      </c>
      <c r="J61" s="10" t="str">
        <f t="shared" si="7"/>
        <v>D.21-08-027</v>
      </c>
      <c r="K61" s="36"/>
      <c r="L61" s="38">
        <v>-40652.132158</v>
      </c>
      <c r="M61" s="38">
        <f t="shared" si="8"/>
        <v>-40652.132158</v>
      </c>
      <c r="N61" s="38">
        <f t="shared" si="8"/>
        <v>-40652.132158</v>
      </c>
      <c r="O61" s="36">
        <v>-39231.719609561827</v>
      </c>
      <c r="P61" s="38">
        <f t="shared" si="10"/>
        <v>-39231.719609561827</v>
      </c>
      <c r="Q61" s="37">
        <f t="shared" si="2"/>
        <v>-39231.719609561827</v>
      </c>
      <c r="R61" s="37">
        <f t="shared" si="2"/>
        <v>-39231.719609561827</v>
      </c>
      <c r="S61" s="37">
        <f t="shared" si="2"/>
        <v>-39231.719609561827</v>
      </c>
      <c r="T61" t="s">
        <v>66</v>
      </c>
      <c r="U61" t="str">
        <f t="shared" si="3"/>
        <v>N</v>
      </c>
      <c r="V61" s="36"/>
    </row>
    <row r="62" spans="1:22" x14ac:dyDescent="0.25">
      <c r="A62" t="s">
        <v>148</v>
      </c>
      <c r="B62" s="10" t="s">
        <v>149</v>
      </c>
      <c r="C62" s="10" t="str">
        <f t="shared" si="6"/>
        <v>D.21-10-022, AL 6407-E</v>
      </c>
      <c r="D62" s="10" t="str">
        <f t="shared" si="6"/>
        <v>D.21-10-022, AL 6407-E</v>
      </c>
      <c r="E62" s="10" t="str">
        <f t="shared" si="6"/>
        <v>D.21-10-022, AL 6407-E</v>
      </c>
      <c r="G62" s="10"/>
      <c r="H62" s="10"/>
      <c r="I62" s="10"/>
      <c r="J62" s="10"/>
      <c r="K62" s="36">
        <v>171915.61774289332</v>
      </c>
      <c r="L62" s="38">
        <f t="shared" si="9"/>
        <v>171915.61774289332</v>
      </c>
      <c r="M62" s="38">
        <f t="shared" si="8"/>
        <v>171915.61774289332</v>
      </c>
      <c r="N62" s="38">
        <f t="shared" si="8"/>
        <v>171915.61774289332</v>
      </c>
      <c r="O62" s="36"/>
      <c r="P62" s="38"/>
      <c r="Q62" s="37"/>
      <c r="R62" s="37"/>
      <c r="S62" s="37"/>
      <c r="T62" t="s">
        <v>58</v>
      </c>
      <c r="U62" t="str">
        <f t="shared" si="3"/>
        <v>N</v>
      </c>
      <c r="V62" s="36"/>
    </row>
    <row r="63" spans="1:22" x14ac:dyDescent="0.25">
      <c r="A63" t="s">
        <v>148</v>
      </c>
      <c r="B63" s="10" t="s">
        <v>149</v>
      </c>
      <c r="C63" s="10" t="str">
        <f t="shared" si="6"/>
        <v>D.21-10-022, AL 6407-E</v>
      </c>
      <c r="D63" s="10" t="str">
        <f t="shared" si="6"/>
        <v>D.21-10-022, AL 6407-E</v>
      </c>
      <c r="E63" s="10" t="str">
        <f t="shared" si="6"/>
        <v>D.21-10-022, AL 6407-E</v>
      </c>
      <c r="G63" s="10"/>
      <c r="H63" s="10"/>
      <c r="I63" s="10"/>
      <c r="J63" s="10"/>
      <c r="K63" s="36">
        <v>562.88133376579583</v>
      </c>
      <c r="L63" s="38">
        <f t="shared" si="9"/>
        <v>562.88133376579583</v>
      </c>
      <c r="M63" s="38">
        <f t="shared" si="8"/>
        <v>562.88133376579583</v>
      </c>
      <c r="N63" s="38">
        <f t="shared" si="8"/>
        <v>562.88133376579583</v>
      </c>
      <c r="O63" s="36"/>
      <c r="P63" s="38"/>
      <c r="Q63" s="37"/>
      <c r="R63" s="37"/>
      <c r="S63" s="37"/>
      <c r="T63" t="s">
        <v>73</v>
      </c>
      <c r="U63" t="str">
        <f t="shared" si="3"/>
        <v>N</v>
      </c>
      <c r="V63" s="36"/>
    </row>
    <row r="64" spans="1:22" x14ac:dyDescent="0.25">
      <c r="A64" t="s">
        <v>148</v>
      </c>
      <c r="B64" s="10" t="s">
        <v>149</v>
      </c>
      <c r="C64" s="10" t="str">
        <f t="shared" si="6"/>
        <v>D.21-10-022, AL 6407-E</v>
      </c>
      <c r="D64" s="10" t="str">
        <f t="shared" si="6"/>
        <v>D.21-10-022, AL 6407-E</v>
      </c>
      <c r="E64" s="10" t="str">
        <f t="shared" si="6"/>
        <v>D.21-10-022, AL 6407-E</v>
      </c>
      <c r="G64" s="10"/>
      <c r="H64" s="10"/>
      <c r="I64" s="10"/>
      <c r="J64" s="10"/>
      <c r="K64" s="36"/>
      <c r="L64" s="38">
        <v>117090.32087945617</v>
      </c>
      <c r="M64" s="38">
        <f t="shared" si="8"/>
        <v>117090.32087945617</v>
      </c>
      <c r="N64" s="38">
        <f t="shared" si="8"/>
        <v>117090.32087945617</v>
      </c>
      <c r="O64" s="36"/>
      <c r="P64" s="38"/>
      <c r="Q64" s="37"/>
      <c r="R64" s="37"/>
      <c r="S64" s="37"/>
      <c r="T64" t="s">
        <v>66</v>
      </c>
      <c r="U64" t="str">
        <f t="shared" si="3"/>
        <v>N</v>
      </c>
      <c r="V64" s="36"/>
    </row>
    <row r="65" spans="1:22" x14ac:dyDescent="0.25">
      <c r="A65" t="s">
        <v>100</v>
      </c>
      <c r="B65" s="10"/>
      <c r="C65" s="10" t="s">
        <v>101</v>
      </c>
      <c r="D65" s="10" t="str">
        <f t="shared" si="6"/>
        <v>D.20-12-005, AL 6210-E</v>
      </c>
      <c r="E65" s="10" t="str">
        <f t="shared" si="6"/>
        <v>D.20-12-005, AL 6210-E</v>
      </c>
      <c r="F65" t="s">
        <v>102</v>
      </c>
      <c r="G65" s="10" t="str">
        <f t="shared" si="7"/>
        <v>D.20-12-005, AL 6423-E</v>
      </c>
      <c r="H65" s="10" t="str">
        <f t="shared" si="7"/>
        <v>D.20-12-005, AL 6423-E</v>
      </c>
      <c r="I65" s="10" t="str">
        <f t="shared" si="7"/>
        <v>D.20-12-005, AL 6423-E</v>
      </c>
      <c r="J65" s="10" t="str">
        <f t="shared" si="7"/>
        <v>D.20-12-005, AL 6423-E</v>
      </c>
      <c r="K65" s="36"/>
      <c r="L65" s="38">
        <v>163369.88519967793</v>
      </c>
      <c r="M65" s="38">
        <f t="shared" si="8"/>
        <v>163369.88519967793</v>
      </c>
      <c r="N65" s="38">
        <f t="shared" si="8"/>
        <v>163369.88519967793</v>
      </c>
      <c r="O65" s="36">
        <v>161818.68051997022</v>
      </c>
      <c r="P65" s="38">
        <f t="shared" si="10"/>
        <v>161818.68051997022</v>
      </c>
      <c r="Q65" s="37">
        <f t="shared" si="2"/>
        <v>161818.68051997022</v>
      </c>
      <c r="R65" s="37">
        <f t="shared" si="2"/>
        <v>161818.68051997022</v>
      </c>
      <c r="S65" s="37">
        <f t="shared" si="2"/>
        <v>161818.68051997022</v>
      </c>
      <c r="T65" t="s">
        <v>66</v>
      </c>
      <c r="U65" t="str">
        <f t="shared" si="3"/>
        <v>Y</v>
      </c>
      <c r="V65" s="36"/>
    </row>
    <row r="66" spans="1:22" x14ac:dyDescent="0.25">
      <c r="A66" t="s">
        <v>150</v>
      </c>
      <c r="B66" s="10"/>
      <c r="C66" s="10" t="s">
        <v>151</v>
      </c>
      <c r="D66" s="10" t="str">
        <f t="shared" si="6"/>
        <v>20-06-003, AL 6001-E</v>
      </c>
      <c r="E66" s="10" t="str">
        <f t="shared" si="6"/>
        <v>20-06-003, AL 6001-E</v>
      </c>
      <c r="F66" t="s">
        <v>152</v>
      </c>
      <c r="G66" s="10" t="str">
        <f t="shared" si="7"/>
        <v>D.20-06-003, AL 6001-E</v>
      </c>
      <c r="H66" s="10" t="str">
        <f t="shared" si="7"/>
        <v>D.20-06-003, AL 6001-E</v>
      </c>
      <c r="I66" s="10" t="str">
        <f t="shared" si="7"/>
        <v>D.20-06-003, AL 6001-E</v>
      </c>
      <c r="J66" s="10" t="str">
        <f t="shared" si="7"/>
        <v>D.20-06-003, AL 6001-E</v>
      </c>
      <c r="K66" s="36"/>
      <c r="L66" s="38">
        <v>46236.640483115181</v>
      </c>
      <c r="M66" s="38">
        <f t="shared" si="8"/>
        <v>46236.640483115181</v>
      </c>
      <c r="N66" s="38">
        <f t="shared" si="8"/>
        <v>46236.640483115181</v>
      </c>
      <c r="O66" s="36">
        <v>9826.5474580260179</v>
      </c>
      <c r="P66" s="38">
        <f t="shared" si="10"/>
        <v>9826.5474580260179</v>
      </c>
      <c r="Q66" s="37">
        <f t="shared" si="2"/>
        <v>9826.5474580260179</v>
      </c>
      <c r="R66" s="37">
        <f t="shared" si="2"/>
        <v>9826.5474580260179</v>
      </c>
      <c r="S66" s="37">
        <f t="shared" si="2"/>
        <v>9826.5474580260179</v>
      </c>
      <c r="T66" t="s">
        <v>66</v>
      </c>
      <c r="U66" t="str">
        <f t="shared" si="3"/>
        <v>Y</v>
      </c>
      <c r="V66" s="36"/>
    </row>
    <row r="67" spans="1:22" x14ac:dyDescent="0.25">
      <c r="A67" t="s">
        <v>153</v>
      </c>
      <c r="B67" s="10"/>
      <c r="C67" s="10"/>
      <c r="D67" s="10" t="s">
        <v>154</v>
      </c>
      <c r="E67" s="10" t="str">
        <f t="shared" si="6"/>
        <v>D.22-03-011</v>
      </c>
      <c r="F67" t="s">
        <v>154</v>
      </c>
      <c r="G67" s="10" t="str">
        <f t="shared" si="7"/>
        <v>D.22-03-011</v>
      </c>
      <c r="H67" s="10" t="str">
        <f t="shared" si="7"/>
        <v>D.22-03-011</v>
      </c>
      <c r="I67" s="10" t="str">
        <f t="shared" si="7"/>
        <v>D.22-03-011</v>
      </c>
      <c r="J67" s="10" t="str">
        <f t="shared" si="7"/>
        <v>D.22-03-011</v>
      </c>
      <c r="K67" s="36"/>
      <c r="L67" s="38"/>
      <c r="M67" s="38">
        <v>332441.197573137</v>
      </c>
      <c r="N67" s="38">
        <f t="shared" si="8"/>
        <v>332441.197573137</v>
      </c>
      <c r="O67" s="36">
        <v>332441.197573137</v>
      </c>
      <c r="P67" s="38">
        <f t="shared" si="10"/>
        <v>332441.197573137</v>
      </c>
      <c r="Q67" s="37"/>
      <c r="R67" s="37"/>
      <c r="S67" s="37"/>
      <c r="T67" t="s">
        <v>60</v>
      </c>
      <c r="U67" t="str">
        <f t="shared" si="3"/>
        <v>N</v>
      </c>
      <c r="V67" s="36"/>
    </row>
    <row r="68" spans="1:22" x14ac:dyDescent="0.25">
      <c r="A68" t="s">
        <v>155</v>
      </c>
      <c r="C68" s="10"/>
      <c r="D68" s="10" t="s">
        <v>156</v>
      </c>
      <c r="E68" s="10" t="str">
        <f t="shared" si="6"/>
        <v>AL 4579-G/6513-E</v>
      </c>
      <c r="F68" s="10" t="str">
        <f t="shared" si="6"/>
        <v>AL 4579-G/6513-E</v>
      </c>
      <c r="G68" s="10" t="str">
        <f t="shared" si="6"/>
        <v>AL 4579-G/6513-E</v>
      </c>
      <c r="H68" s="10"/>
      <c r="I68" s="10"/>
      <c r="J68" s="10"/>
      <c r="K68" s="36"/>
      <c r="L68" s="38"/>
      <c r="M68" s="38">
        <v>130447.42</v>
      </c>
      <c r="N68" s="38">
        <f t="shared" si="8"/>
        <v>130447.42</v>
      </c>
      <c r="O68" s="38">
        <f t="shared" si="8"/>
        <v>130447.42</v>
      </c>
      <c r="P68" s="38">
        <f t="shared" si="8"/>
        <v>130447.42</v>
      </c>
      <c r="Q68" s="37"/>
      <c r="R68" s="37"/>
      <c r="S68" s="37"/>
      <c r="T68" t="s">
        <v>58</v>
      </c>
      <c r="U68" t="str">
        <f t="shared" si="3"/>
        <v>N</v>
      </c>
      <c r="V68" s="36"/>
    </row>
    <row r="69" spans="1:22" x14ac:dyDescent="0.25">
      <c r="A69" t="s">
        <v>157</v>
      </c>
      <c r="C69" s="10"/>
      <c r="D69" s="10"/>
      <c r="E69" s="10"/>
      <c r="G69" s="10"/>
      <c r="H69" s="10"/>
      <c r="I69" s="10" t="s">
        <v>158</v>
      </c>
      <c r="J69" s="10" t="str">
        <f t="shared" ref="J69" si="11">I69</f>
        <v>D.23-06-004</v>
      </c>
      <c r="K69" s="36"/>
      <c r="L69" s="38"/>
      <c r="M69" s="38"/>
      <c r="N69" s="38"/>
      <c r="O69" s="36"/>
      <c r="P69" s="38"/>
      <c r="Q69" s="38"/>
      <c r="R69" s="37">
        <v>1104107</v>
      </c>
      <c r="S69" s="37">
        <f t="shared" si="2"/>
        <v>1104107</v>
      </c>
      <c r="T69" t="s">
        <v>60</v>
      </c>
      <c r="U69" t="str">
        <f t="shared" si="3"/>
        <v>N</v>
      </c>
      <c r="V69" s="36"/>
    </row>
    <row r="70" spans="1:22" x14ac:dyDescent="0.25">
      <c r="A70" t="s">
        <v>159</v>
      </c>
      <c r="C70" s="10"/>
      <c r="D70" s="10"/>
      <c r="E70" s="10"/>
      <c r="G70" s="10"/>
      <c r="H70" s="10"/>
      <c r="I70" s="10"/>
      <c r="J70" s="10" t="s">
        <v>160</v>
      </c>
      <c r="K70" s="36"/>
      <c r="L70" s="38"/>
      <c r="M70" s="38"/>
      <c r="N70" s="38"/>
      <c r="O70" s="36"/>
      <c r="P70" s="38"/>
      <c r="Q70" s="38"/>
      <c r="R70" s="38"/>
      <c r="S70" s="37">
        <v>328994.18429908593</v>
      </c>
      <c r="T70" t="s">
        <v>60</v>
      </c>
      <c r="U70" t="str">
        <f t="shared" si="3"/>
        <v>N</v>
      </c>
      <c r="V70" s="36"/>
    </row>
    <row r="71" spans="1:22" x14ac:dyDescent="0.25">
      <c r="A71" t="s">
        <v>159</v>
      </c>
      <c r="C71" s="10"/>
      <c r="D71" s="10"/>
      <c r="E71" s="10"/>
      <c r="G71" s="10"/>
      <c r="H71" s="10"/>
      <c r="I71" s="10"/>
      <c r="J71" s="10" t="s">
        <v>160</v>
      </c>
      <c r="K71" s="36"/>
      <c r="L71" s="38"/>
      <c r="M71" s="38"/>
      <c r="N71" s="38"/>
      <c r="O71" s="36"/>
      <c r="P71" s="38"/>
      <c r="Q71" s="38"/>
      <c r="R71" s="38"/>
      <c r="S71" s="37">
        <v>34483.295352794827</v>
      </c>
      <c r="T71" t="s">
        <v>58</v>
      </c>
      <c r="U71" t="str">
        <f t="shared" si="3"/>
        <v>N</v>
      </c>
      <c r="V71" s="36"/>
    </row>
    <row r="72" spans="1:22" x14ac:dyDescent="0.25">
      <c r="B72" s="10"/>
      <c r="C72" s="10"/>
      <c r="D72" s="10"/>
      <c r="G72" s="10"/>
      <c r="H72" s="10"/>
      <c r="I72" s="10"/>
      <c r="J72" s="10"/>
      <c r="K72" s="36"/>
      <c r="L72" s="37"/>
      <c r="M72" s="38"/>
      <c r="N72" s="38"/>
      <c r="O72" s="36"/>
      <c r="P72" s="37"/>
      <c r="Q72" s="37"/>
      <c r="R72" s="37"/>
      <c r="S72" s="37"/>
      <c r="V72" s="36"/>
    </row>
    <row r="73" spans="1:22" x14ac:dyDescent="0.25">
      <c r="A73" s="28" t="s">
        <v>161</v>
      </c>
      <c r="D73" s="10"/>
      <c r="G73" s="10"/>
      <c r="H73" s="10"/>
      <c r="I73" s="10"/>
      <c r="J73" s="10"/>
      <c r="K73" s="41">
        <f t="shared" ref="K73:Q73" si="12">SUM(K9:K68)</f>
        <v>12045081.045466239</v>
      </c>
      <c r="L73" s="41">
        <f t="shared" si="12"/>
        <v>11697545.371917278</v>
      </c>
      <c r="M73" s="41">
        <f t="shared" si="12"/>
        <v>11947629.386597618</v>
      </c>
      <c r="N73" s="41">
        <f t="shared" si="12"/>
        <v>11947629.386597618</v>
      </c>
      <c r="O73" s="41">
        <f t="shared" si="12"/>
        <v>12065677.48169888</v>
      </c>
      <c r="P73" s="41">
        <f t="shared" si="12"/>
        <v>12730163.90416353</v>
      </c>
      <c r="Q73" s="41">
        <f t="shared" si="12"/>
        <v>12307030.913967393</v>
      </c>
      <c r="R73" s="41">
        <f>SUM(R9:R69)</f>
        <v>13498190.831462394</v>
      </c>
      <c r="S73" s="41">
        <f>SUM(S9:S71)</f>
        <v>13861668.311114274</v>
      </c>
      <c r="V73" s="36"/>
    </row>
    <row r="74" spans="1:22" x14ac:dyDescent="0.25">
      <c r="D74" s="10"/>
      <c r="G74" s="10"/>
      <c r="H74" s="10"/>
      <c r="I74" s="10"/>
      <c r="J74" s="10"/>
      <c r="K74" s="36"/>
      <c r="L74" s="38"/>
      <c r="M74" s="38"/>
      <c r="N74" s="38"/>
      <c r="O74" s="36"/>
      <c r="P74" s="38"/>
      <c r="Q74" s="37"/>
      <c r="R74" s="37"/>
      <c r="S74" s="37"/>
    </row>
    <row r="75" spans="1:22" ht="15" customHeight="1" x14ac:dyDescent="0.25">
      <c r="A75" s="28" t="s">
        <v>162</v>
      </c>
      <c r="D75" s="10"/>
      <c r="G75" s="10"/>
      <c r="H75" s="10"/>
      <c r="I75" s="10"/>
      <c r="J75" s="10"/>
      <c r="K75" s="36"/>
      <c r="L75" s="38"/>
      <c r="M75" s="38"/>
      <c r="N75" s="38"/>
      <c r="O75" s="36"/>
      <c r="P75" s="38"/>
      <c r="Q75" s="37"/>
      <c r="R75" s="37"/>
      <c r="S75" s="37"/>
    </row>
    <row r="76" spans="1:22" x14ac:dyDescent="0.25">
      <c r="A76" t="s">
        <v>163</v>
      </c>
      <c r="B76" s="10" t="s">
        <v>164</v>
      </c>
      <c r="C76" s="10" t="str">
        <f t="shared" ref="C76:E90" si="13">B76</f>
        <v>D. 20-12-038</v>
      </c>
      <c r="D76" s="10" t="str">
        <f t="shared" si="13"/>
        <v>D. 20-12-038</v>
      </c>
      <c r="E76" s="10" t="str">
        <f t="shared" si="13"/>
        <v>D. 20-12-038</v>
      </c>
      <c r="F76" t="s">
        <v>76</v>
      </c>
      <c r="G76" s="10" t="str">
        <f t="shared" ref="G76:J97" si="14">F76</f>
        <v>D.22-12-044</v>
      </c>
      <c r="H76" s="10" t="str">
        <f t="shared" si="14"/>
        <v>D.22-12-044</v>
      </c>
      <c r="I76" s="10" t="str">
        <f t="shared" si="14"/>
        <v>D.22-12-044</v>
      </c>
      <c r="J76" s="10" t="str">
        <f t="shared" si="14"/>
        <v>D.22-12-044</v>
      </c>
      <c r="K76" s="36">
        <v>-202400</v>
      </c>
      <c r="L76" s="37">
        <v>-468826.45766451699</v>
      </c>
      <c r="M76" s="38">
        <f>L76</f>
        <v>-468826.45766451699</v>
      </c>
      <c r="N76" s="38">
        <f>M76</f>
        <v>-468826.45766451699</v>
      </c>
      <c r="O76" s="36">
        <v>-491405.31559989386</v>
      </c>
      <c r="P76" s="37">
        <f>O76</f>
        <v>-491405.31559989386</v>
      </c>
      <c r="Q76" s="37">
        <v>-490991.29997716483</v>
      </c>
      <c r="R76" s="37">
        <f t="shared" si="2"/>
        <v>-490991.29997716483</v>
      </c>
      <c r="S76" s="37">
        <f t="shared" si="2"/>
        <v>-490991.29997716483</v>
      </c>
      <c r="T76" s="42" t="s">
        <v>165</v>
      </c>
      <c r="U76" t="s">
        <v>166</v>
      </c>
    </row>
    <row r="77" spans="1:22" x14ac:dyDescent="0.25">
      <c r="A77" t="s">
        <v>167</v>
      </c>
      <c r="B77" s="10" t="s">
        <v>168</v>
      </c>
      <c r="C77" s="10" t="str">
        <f t="shared" si="13"/>
        <v>D.20-01-021, AL 5857-E</v>
      </c>
      <c r="D77" s="10" t="str">
        <f t="shared" si="13"/>
        <v>D.20-01-021, AL 5857-E</v>
      </c>
      <c r="E77" s="10" t="str">
        <f t="shared" si="13"/>
        <v>D.20-01-021, AL 5857-E</v>
      </c>
      <c r="F77" t="s">
        <v>168</v>
      </c>
      <c r="G77" s="10" t="str">
        <f t="shared" si="14"/>
        <v>D.20-01-021, AL 5857-E</v>
      </c>
      <c r="H77" s="10" t="str">
        <f t="shared" si="14"/>
        <v>D.20-01-021, AL 5857-E</v>
      </c>
      <c r="I77" s="10" t="str">
        <f t="shared" si="14"/>
        <v>D.20-01-021, AL 5857-E</v>
      </c>
      <c r="J77" s="10" t="str">
        <f t="shared" si="14"/>
        <v>D.20-01-021, AL 5857-E</v>
      </c>
      <c r="K77" s="36">
        <v>59819.362352892</v>
      </c>
      <c r="L77" s="37">
        <f t="shared" ref="L77:L107" si="15">K77</f>
        <v>59819.362352892</v>
      </c>
      <c r="M77" s="38">
        <f>L77</f>
        <v>59819.362352892</v>
      </c>
      <c r="N77" s="38">
        <f t="shared" ref="N77:N123" si="16">M77</f>
        <v>59819.362352892</v>
      </c>
      <c r="O77" s="36">
        <v>59895.444075240004</v>
      </c>
      <c r="P77" s="37">
        <f>O77</f>
        <v>59895.444075240004</v>
      </c>
      <c r="Q77" s="37">
        <f t="shared" ref="Q77:S132" si="17">P77</f>
        <v>59895.444075240004</v>
      </c>
      <c r="R77" s="37">
        <f t="shared" si="17"/>
        <v>59895.444075240004</v>
      </c>
      <c r="S77" s="37">
        <f t="shared" si="17"/>
        <v>59895.444075240004</v>
      </c>
      <c r="T77" t="s">
        <v>145</v>
      </c>
      <c r="U77" t="str">
        <f t="shared" ref="U77:U123" si="18">IF(RIGHT(A77,1)="*","Y","N")</f>
        <v>N</v>
      </c>
    </row>
    <row r="78" spans="1:22" x14ac:dyDescent="0.25">
      <c r="A78" t="s">
        <v>169</v>
      </c>
      <c r="B78" s="10"/>
      <c r="C78" s="10"/>
      <c r="D78" s="10"/>
      <c r="E78" s="10"/>
      <c r="F78" t="s">
        <v>170</v>
      </c>
      <c r="G78" s="10" t="str">
        <f t="shared" si="14"/>
        <v>D.21-08-006, AL 5857-E</v>
      </c>
      <c r="H78" s="10" t="str">
        <f t="shared" si="14"/>
        <v>D.21-08-006, AL 5857-E</v>
      </c>
      <c r="I78" s="10" t="str">
        <f t="shared" si="14"/>
        <v>D.21-08-006, AL 5857-E</v>
      </c>
      <c r="J78" s="10" t="str">
        <f t="shared" si="14"/>
        <v>D.21-08-006, AL 5857-E</v>
      </c>
      <c r="K78" s="36"/>
      <c r="L78" s="37"/>
      <c r="M78" s="38">
        <f t="shared" ref="M78:M122" si="19">L78</f>
        <v>0</v>
      </c>
      <c r="N78" s="38">
        <f t="shared" si="16"/>
        <v>0</v>
      </c>
      <c r="O78" s="36">
        <v>17692.879493771157</v>
      </c>
      <c r="P78" s="37">
        <f>O78</f>
        <v>17692.879493771157</v>
      </c>
      <c r="Q78" s="37">
        <f t="shared" si="17"/>
        <v>17692.879493771157</v>
      </c>
      <c r="R78" s="37">
        <f t="shared" si="17"/>
        <v>17692.879493771157</v>
      </c>
      <c r="S78" s="37">
        <f t="shared" si="17"/>
        <v>17692.879493771157</v>
      </c>
      <c r="T78" t="s">
        <v>145</v>
      </c>
      <c r="U78" t="str">
        <f t="shared" si="18"/>
        <v>N</v>
      </c>
    </row>
    <row r="79" spans="1:22" x14ac:dyDescent="0.25">
      <c r="A79" t="s">
        <v>171</v>
      </c>
      <c r="B79" s="10" t="s">
        <v>172</v>
      </c>
      <c r="C79" s="10" t="str">
        <f t="shared" si="13"/>
        <v>Res. M-4841</v>
      </c>
      <c r="D79" s="10" t="str">
        <f t="shared" si="13"/>
        <v>Res. M-4841</v>
      </c>
      <c r="E79" s="10" t="str">
        <f t="shared" si="13"/>
        <v>Res. M-4841</v>
      </c>
      <c r="F79" t="s">
        <v>172</v>
      </c>
      <c r="G79" s="10" t="str">
        <f t="shared" si="14"/>
        <v>Res. M-4841</v>
      </c>
      <c r="H79" s="10" t="str">
        <f t="shared" si="14"/>
        <v>Res. M-4841</v>
      </c>
      <c r="I79" s="10" t="str">
        <f t="shared" si="14"/>
        <v>Res. M-4841</v>
      </c>
      <c r="J79" s="10" t="str">
        <f t="shared" si="14"/>
        <v>Res. M-4841</v>
      </c>
      <c r="K79" s="36">
        <v>100348.10310580987</v>
      </c>
      <c r="L79" s="37">
        <v>100624.42177852662</v>
      </c>
      <c r="M79" s="38">
        <f t="shared" si="19"/>
        <v>100624.42177852662</v>
      </c>
      <c r="N79" s="38">
        <f t="shared" si="16"/>
        <v>100624.42177852662</v>
      </c>
      <c r="O79" s="36">
        <v>104841.7857923392</v>
      </c>
      <c r="P79" s="37">
        <f>O79</f>
        <v>104841.7857923392</v>
      </c>
      <c r="Q79" s="37">
        <f t="shared" si="17"/>
        <v>104841.7857923392</v>
      </c>
      <c r="R79" s="37">
        <f t="shared" si="17"/>
        <v>104841.7857923392</v>
      </c>
      <c r="S79" s="37">
        <f t="shared" si="17"/>
        <v>104841.7857923392</v>
      </c>
      <c r="T79" t="s">
        <v>58</v>
      </c>
      <c r="U79" t="str">
        <f t="shared" si="18"/>
        <v>N</v>
      </c>
    </row>
    <row r="80" spans="1:22" x14ac:dyDescent="0.25">
      <c r="A80" t="s">
        <v>173</v>
      </c>
      <c r="B80" s="10" t="s">
        <v>174</v>
      </c>
      <c r="C80" s="10" t="str">
        <f t="shared" si="13"/>
        <v>D.18-01-024, D.18-05-040</v>
      </c>
      <c r="D80" s="10" t="str">
        <f t="shared" si="13"/>
        <v>D.18-01-024, D.18-05-040</v>
      </c>
      <c r="E80" s="10" t="str">
        <f t="shared" si="13"/>
        <v>D.18-01-024, D.18-05-040</v>
      </c>
      <c r="G80" s="10"/>
      <c r="H80" s="10"/>
      <c r="I80" s="10"/>
      <c r="J80" s="10"/>
      <c r="K80" s="36">
        <v>16015.212662364</v>
      </c>
      <c r="L80" s="37">
        <f t="shared" si="15"/>
        <v>16015.212662364</v>
      </c>
      <c r="M80" s="38">
        <f t="shared" si="19"/>
        <v>16015.212662364</v>
      </c>
      <c r="N80" s="38">
        <f t="shared" si="16"/>
        <v>16015.212662364</v>
      </c>
      <c r="O80" s="36"/>
      <c r="P80" s="37"/>
      <c r="Q80" s="37"/>
      <c r="R80" s="37"/>
      <c r="S80" s="37"/>
      <c r="T80" t="s">
        <v>58</v>
      </c>
      <c r="U80" t="str">
        <f t="shared" si="18"/>
        <v>N</v>
      </c>
    </row>
    <row r="81" spans="1:21" x14ac:dyDescent="0.25">
      <c r="A81" t="s">
        <v>175</v>
      </c>
      <c r="B81" s="10" t="s">
        <v>176</v>
      </c>
      <c r="C81" s="10" t="str">
        <f t="shared" si="13"/>
        <v>Preliminary Statement  HH</v>
      </c>
      <c r="D81" s="10" t="str">
        <f t="shared" si="13"/>
        <v>Preliminary Statement  HH</v>
      </c>
      <c r="E81" s="10" t="str">
        <f t="shared" si="13"/>
        <v>Preliminary Statement  HH</v>
      </c>
      <c r="F81" t="s">
        <v>176</v>
      </c>
      <c r="G81" s="10" t="str">
        <f t="shared" si="14"/>
        <v>Preliminary Statement  HH</v>
      </c>
      <c r="H81" s="10" t="str">
        <f t="shared" si="14"/>
        <v>Preliminary Statement  HH</v>
      </c>
      <c r="I81" s="10" t="str">
        <f t="shared" si="14"/>
        <v>Preliminary Statement  HH</v>
      </c>
      <c r="J81" s="10" t="str">
        <f t="shared" si="14"/>
        <v>Preliminary Statement  HH</v>
      </c>
      <c r="K81" s="36">
        <v>-23267.947492908093</v>
      </c>
      <c r="L81" s="37">
        <f t="shared" si="15"/>
        <v>-23267.947492908093</v>
      </c>
      <c r="M81" s="38">
        <f t="shared" si="19"/>
        <v>-23267.947492908093</v>
      </c>
      <c r="N81" s="38">
        <f t="shared" si="16"/>
        <v>-23267.947492908093</v>
      </c>
      <c r="O81" s="36">
        <v>-26964.009132058392</v>
      </c>
      <c r="P81" s="37">
        <f t="shared" ref="P81:P110" si="20">O81</f>
        <v>-26964.009132058392</v>
      </c>
      <c r="Q81" s="37">
        <f t="shared" si="17"/>
        <v>-26964.009132058392</v>
      </c>
      <c r="R81" s="37">
        <f t="shared" si="17"/>
        <v>-26964.009132058392</v>
      </c>
      <c r="S81" s="37">
        <f t="shared" si="17"/>
        <v>-26964.009132058392</v>
      </c>
      <c r="T81" t="s">
        <v>58</v>
      </c>
      <c r="U81" t="str">
        <f t="shared" si="18"/>
        <v>Y</v>
      </c>
    </row>
    <row r="82" spans="1:21" x14ac:dyDescent="0.25">
      <c r="A82" s="10" t="s">
        <v>177</v>
      </c>
      <c r="B82" s="10" t="s">
        <v>178</v>
      </c>
      <c r="C82" s="10" t="str">
        <f t="shared" si="13"/>
        <v>D.18-01-024, AL 5222-E</v>
      </c>
      <c r="D82" s="10" t="str">
        <f t="shared" si="13"/>
        <v>D.18-01-024, AL 5222-E</v>
      </c>
      <c r="E82" s="10" t="str">
        <f t="shared" si="13"/>
        <v>D.18-01-024, AL 5222-E</v>
      </c>
      <c r="F82" t="s">
        <v>178</v>
      </c>
      <c r="G82" s="10" t="str">
        <f t="shared" si="14"/>
        <v>D.18-01-024, AL 5222-E</v>
      </c>
      <c r="H82" s="10" t="str">
        <f t="shared" si="14"/>
        <v>D.18-01-024, AL 5222-E</v>
      </c>
      <c r="I82" s="10" t="str">
        <f t="shared" si="14"/>
        <v>D.18-01-024, AL 5222-E</v>
      </c>
      <c r="J82" s="10" t="str">
        <f t="shared" si="14"/>
        <v>D.18-01-024, AL 5222-E</v>
      </c>
      <c r="K82" s="36">
        <v>32127.939272709002</v>
      </c>
      <c r="L82" s="37">
        <f t="shared" si="15"/>
        <v>32127.939272709002</v>
      </c>
      <c r="M82" s="38">
        <f t="shared" si="19"/>
        <v>32127.939272709002</v>
      </c>
      <c r="N82" s="38">
        <f t="shared" si="16"/>
        <v>32127.939272709002</v>
      </c>
      <c r="O82" s="36">
        <v>41150.122885676996</v>
      </c>
      <c r="P82" s="37">
        <f t="shared" si="20"/>
        <v>41150.122885676996</v>
      </c>
      <c r="Q82" s="37">
        <f t="shared" si="17"/>
        <v>41150.122885676996</v>
      </c>
      <c r="R82" s="37">
        <f t="shared" si="17"/>
        <v>41150.122885676996</v>
      </c>
      <c r="S82" s="37">
        <f t="shared" si="17"/>
        <v>41150.122885676996</v>
      </c>
      <c r="T82" t="s">
        <v>58</v>
      </c>
      <c r="U82" t="str">
        <f t="shared" si="18"/>
        <v>N</v>
      </c>
    </row>
    <row r="83" spans="1:21" x14ac:dyDescent="0.25">
      <c r="A83" t="s">
        <v>179</v>
      </c>
      <c r="B83" t="s">
        <v>180</v>
      </c>
      <c r="C83" s="10" t="str">
        <f t="shared" si="13"/>
        <v>Preliminary Statement  P</v>
      </c>
      <c r="D83" s="10" t="str">
        <f t="shared" si="13"/>
        <v>Preliminary Statement  P</v>
      </c>
      <c r="E83" s="10" t="str">
        <f t="shared" si="13"/>
        <v>Preliminary Statement  P</v>
      </c>
      <c r="F83" t="s">
        <v>180</v>
      </c>
      <c r="G83" s="10" t="str">
        <f t="shared" si="14"/>
        <v>Preliminary Statement  P</v>
      </c>
      <c r="H83" s="10" t="str">
        <f t="shared" si="14"/>
        <v>Preliminary Statement  P</v>
      </c>
      <c r="I83" s="10" t="str">
        <f t="shared" si="14"/>
        <v>Preliminary Statement  P</v>
      </c>
      <c r="J83" s="10" t="str">
        <f t="shared" si="14"/>
        <v>Preliminary Statement  P</v>
      </c>
      <c r="K83" s="36">
        <v>12326.761448453364</v>
      </c>
      <c r="L83" s="37">
        <f t="shared" si="15"/>
        <v>12326.761448453364</v>
      </c>
      <c r="M83" s="38">
        <f t="shared" si="19"/>
        <v>12326.761448453364</v>
      </c>
      <c r="N83" s="38">
        <f t="shared" si="16"/>
        <v>12326.761448453364</v>
      </c>
      <c r="O83" s="36">
        <v>697.84806011474552</v>
      </c>
      <c r="P83" s="37">
        <f t="shared" si="20"/>
        <v>697.84806011474552</v>
      </c>
      <c r="Q83" s="37">
        <f t="shared" si="17"/>
        <v>697.84806011474552</v>
      </c>
      <c r="R83" s="37">
        <f t="shared" si="17"/>
        <v>697.84806011474552</v>
      </c>
      <c r="S83" s="37">
        <f t="shared" si="17"/>
        <v>697.84806011474552</v>
      </c>
      <c r="T83" t="s">
        <v>145</v>
      </c>
      <c r="U83" t="str">
        <f t="shared" si="18"/>
        <v>N</v>
      </c>
    </row>
    <row r="84" spans="1:21" x14ac:dyDescent="0.25">
      <c r="A84" s="10" t="s">
        <v>181</v>
      </c>
      <c r="B84" t="s">
        <v>56</v>
      </c>
      <c r="C84" t="s">
        <v>182</v>
      </c>
      <c r="D84" s="10" t="str">
        <f t="shared" si="13"/>
        <v>D. 20-12-005</v>
      </c>
      <c r="E84" s="10" t="str">
        <f t="shared" si="13"/>
        <v>D. 20-12-005</v>
      </c>
      <c r="F84" t="s">
        <v>56</v>
      </c>
      <c r="G84" s="10" t="str">
        <f t="shared" si="14"/>
        <v>D.20-12-005</v>
      </c>
      <c r="H84" s="10" t="str">
        <f t="shared" si="14"/>
        <v>D.20-12-005</v>
      </c>
      <c r="I84" s="10" t="str">
        <f t="shared" si="14"/>
        <v>D.20-12-005</v>
      </c>
      <c r="J84" s="10" t="str">
        <f t="shared" si="14"/>
        <v>D.20-12-005</v>
      </c>
      <c r="K84" s="36">
        <v>10896</v>
      </c>
      <c r="L84" s="37">
        <f t="shared" si="15"/>
        <v>10896</v>
      </c>
      <c r="M84" s="38">
        <f t="shared" si="19"/>
        <v>10896</v>
      </c>
      <c r="N84" s="38">
        <f t="shared" si="16"/>
        <v>10896</v>
      </c>
      <c r="O84" s="36">
        <v>10896</v>
      </c>
      <c r="P84" s="37">
        <f t="shared" si="20"/>
        <v>10896</v>
      </c>
      <c r="Q84" s="37">
        <f t="shared" si="17"/>
        <v>10896</v>
      </c>
      <c r="R84" s="37">
        <f t="shared" si="17"/>
        <v>10896</v>
      </c>
      <c r="S84" s="37">
        <f t="shared" si="17"/>
        <v>10896</v>
      </c>
      <c r="T84" t="s">
        <v>58</v>
      </c>
      <c r="U84" t="str">
        <f t="shared" si="18"/>
        <v>N</v>
      </c>
    </row>
    <row r="85" spans="1:21" x14ac:dyDescent="0.25">
      <c r="A85" t="s">
        <v>11</v>
      </c>
      <c r="B85" s="10" t="s">
        <v>183</v>
      </c>
      <c r="C85" s="10" t="str">
        <f t="shared" ref="C85:E110" si="21">B85</f>
        <v>D. 17-12-003</v>
      </c>
      <c r="D85" s="10" t="str">
        <f t="shared" si="13"/>
        <v>D. 17-12-003</v>
      </c>
      <c r="E85" s="10" t="str">
        <f t="shared" si="13"/>
        <v>D. 17-12-003</v>
      </c>
      <c r="F85" t="s">
        <v>184</v>
      </c>
      <c r="G85" s="10" t="str">
        <f t="shared" si="14"/>
        <v>D.22-12-009</v>
      </c>
      <c r="H85" s="10" t="str">
        <f t="shared" si="14"/>
        <v>D.22-12-009</v>
      </c>
      <c r="I85" s="10" t="str">
        <f t="shared" si="14"/>
        <v>D.22-12-009</v>
      </c>
      <c r="J85" s="10" t="str">
        <f t="shared" si="14"/>
        <v>D.22-12-009</v>
      </c>
      <c r="K85" s="36">
        <v>65332.758174000002</v>
      </c>
      <c r="L85" s="37">
        <f t="shared" si="15"/>
        <v>65332.758174000002</v>
      </c>
      <c r="M85" s="38">
        <f t="shared" si="19"/>
        <v>65332.758174000002</v>
      </c>
      <c r="N85" s="38">
        <f t="shared" si="16"/>
        <v>65332.758174000002</v>
      </c>
      <c r="O85" s="36">
        <v>68692.216835208004</v>
      </c>
      <c r="P85" s="37">
        <f t="shared" si="20"/>
        <v>68692.216835208004</v>
      </c>
      <c r="Q85" s="37">
        <f t="shared" si="17"/>
        <v>68692.216835208004</v>
      </c>
      <c r="R85" s="37">
        <f t="shared" si="17"/>
        <v>68692.216835208004</v>
      </c>
      <c r="S85" s="37">
        <f t="shared" si="17"/>
        <v>68692.216835208004</v>
      </c>
      <c r="T85" t="s">
        <v>58</v>
      </c>
      <c r="U85" t="str">
        <f t="shared" si="18"/>
        <v>N</v>
      </c>
    </row>
    <row r="86" spans="1:21" x14ac:dyDescent="0.25">
      <c r="A86" s="15" t="s">
        <v>185</v>
      </c>
      <c r="B86" s="10" t="s">
        <v>186</v>
      </c>
      <c r="C86" s="10" t="str">
        <f t="shared" si="21"/>
        <v>D.14-10-046</v>
      </c>
      <c r="D86" s="10" t="str">
        <f t="shared" si="13"/>
        <v>D.14-10-046</v>
      </c>
      <c r="E86" s="10" t="str">
        <f t="shared" si="13"/>
        <v>D.14-10-046</v>
      </c>
      <c r="F86" t="s">
        <v>187</v>
      </c>
      <c r="G86" s="10" t="str">
        <f t="shared" si="14"/>
        <v>AL 6385-E-A</v>
      </c>
      <c r="H86" s="10" t="str">
        <f t="shared" si="14"/>
        <v>AL 6385-E-A</v>
      </c>
      <c r="I86" s="10" t="str">
        <f t="shared" si="14"/>
        <v>AL 6385-E-A</v>
      </c>
      <c r="J86" s="10" t="str">
        <f t="shared" si="14"/>
        <v>AL 6385-E-A</v>
      </c>
      <c r="K86" s="36">
        <v>7855.0122810000003</v>
      </c>
      <c r="L86" s="37">
        <f t="shared" si="15"/>
        <v>7855.0122810000003</v>
      </c>
      <c r="M86" s="38">
        <v>8086.4879999999994</v>
      </c>
      <c r="N86" s="38">
        <f t="shared" si="16"/>
        <v>8086.4879999999994</v>
      </c>
      <c r="O86" s="36">
        <v>8086.4879999999994</v>
      </c>
      <c r="P86" s="37">
        <f t="shared" si="20"/>
        <v>8086.4879999999994</v>
      </c>
      <c r="Q86" s="37">
        <f t="shared" si="17"/>
        <v>8086.4879999999994</v>
      </c>
      <c r="R86" s="37">
        <f t="shared" si="17"/>
        <v>8086.4879999999994</v>
      </c>
      <c r="S86" s="37">
        <f t="shared" si="17"/>
        <v>8086.4879999999994</v>
      </c>
      <c r="T86" t="s">
        <v>58</v>
      </c>
      <c r="U86" t="str">
        <f t="shared" si="18"/>
        <v>N</v>
      </c>
    </row>
    <row r="87" spans="1:21" x14ac:dyDescent="0.25">
      <c r="A87" s="15" t="s">
        <v>188</v>
      </c>
      <c r="B87" s="10" t="s">
        <v>189</v>
      </c>
      <c r="C87" s="10" t="str">
        <f t="shared" si="21"/>
        <v>Preliminary Statement  DX</v>
      </c>
      <c r="D87" s="10" t="str">
        <f t="shared" si="13"/>
        <v>Preliminary Statement  DX</v>
      </c>
      <c r="E87" s="10" t="str">
        <f t="shared" si="13"/>
        <v>Preliminary Statement  DX</v>
      </c>
      <c r="F87" t="s">
        <v>189</v>
      </c>
      <c r="G87" s="10" t="str">
        <f t="shared" si="14"/>
        <v>Preliminary Statement  DX</v>
      </c>
      <c r="H87" s="10" t="str">
        <f t="shared" si="14"/>
        <v>Preliminary Statement  DX</v>
      </c>
      <c r="I87" s="10" t="str">
        <f t="shared" si="14"/>
        <v>Preliminary Statement  DX</v>
      </c>
      <c r="J87" s="10" t="str">
        <f t="shared" si="14"/>
        <v>Preliminary Statement  DX</v>
      </c>
      <c r="K87" s="36">
        <v>15753.644854110502</v>
      </c>
      <c r="L87" s="37">
        <f t="shared" si="15"/>
        <v>15753.644854110502</v>
      </c>
      <c r="M87" s="38">
        <f t="shared" si="19"/>
        <v>15753.644854110502</v>
      </c>
      <c r="N87" s="38">
        <f t="shared" si="16"/>
        <v>15753.644854110502</v>
      </c>
      <c r="O87" s="36">
        <v>20108.410365644591</v>
      </c>
      <c r="P87" s="37">
        <f t="shared" si="20"/>
        <v>20108.410365644591</v>
      </c>
      <c r="Q87" s="37">
        <f t="shared" si="17"/>
        <v>20108.410365644591</v>
      </c>
      <c r="R87" s="37">
        <f t="shared" si="17"/>
        <v>20108.410365644591</v>
      </c>
      <c r="S87" s="37">
        <f t="shared" si="17"/>
        <v>20108.410365644591</v>
      </c>
      <c r="T87" t="s">
        <v>58</v>
      </c>
      <c r="U87" t="str">
        <f t="shared" si="18"/>
        <v>Y</v>
      </c>
    </row>
    <row r="88" spans="1:21" x14ac:dyDescent="0.25">
      <c r="A88" s="15" t="s">
        <v>190</v>
      </c>
      <c r="B88" s="10" t="s">
        <v>191</v>
      </c>
      <c r="C88" s="10" t="str">
        <f t="shared" si="21"/>
        <v>Preliminary Statement  EC</v>
      </c>
      <c r="D88" s="10" t="str">
        <f t="shared" si="13"/>
        <v>Preliminary Statement  EC</v>
      </c>
      <c r="E88" s="10" t="str">
        <f t="shared" si="13"/>
        <v>Preliminary Statement  EC</v>
      </c>
      <c r="F88" t="s">
        <v>191</v>
      </c>
      <c r="G88" s="10" t="str">
        <f t="shared" si="14"/>
        <v>Preliminary Statement  EC</v>
      </c>
      <c r="H88" s="10" t="str">
        <f t="shared" si="14"/>
        <v>Preliminary Statement  EC</v>
      </c>
      <c r="I88" s="10" t="str">
        <f t="shared" si="14"/>
        <v>Preliminary Statement  EC</v>
      </c>
      <c r="J88" s="10" t="str">
        <f t="shared" si="14"/>
        <v>Preliminary Statement  EC</v>
      </c>
      <c r="K88" s="36">
        <v>-10840.073463234925</v>
      </c>
      <c r="L88" s="37">
        <f t="shared" si="15"/>
        <v>-10840.073463234925</v>
      </c>
      <c r="M88" s="38">
        <f t="shared" si="19"/>
        <v>-10840.073463234925</v>
      </c>
      <c r="N88" s="38">
        <f t="shared" si="16"/>
        <v>-10840.073463234925</v>
      </c>
      <c r="O88" s="36">
        <v>-15945.060470386963</v>
      </c>
      <c r="P88" s="37">
        <f t="shared" si="20"/>
        <v>-15945.060470386963</v>
      </c>
      <c r="Q88" s="37">
        <f t="shared" si="17"/>
        <v>-15945.060470386963</v>
      </c>
      <c r="R88" s="37">
        <f t="shared" si="17"/>
        <v>-15945.060470386963</v>
      </c>
      <c r="S88" s="37">
        <f t="shared" si="17"/>
        <v>-15945.060470386963</v>
      </c>
      <c r="T88" t="s">
        <v>58</v>
      </c>
      <c r="U88" t="str">
        <f t="shared" si="18"/>
        <v>Y</v>
      </c>
    </row>
    <row r="89" spans="1:21" x14ac:dyDescent="0.25">
      <c r="A89" s="15" t="s">
        <v>192</v>
      </c>
      <c r="B89" s="10" t="s">
        <v>193</v>
      </c>
      <c r="C89" s="10" t="str">
        <f t="shared" si="21"/>
        <v>Preliminary Statement  GH</v>
      </c>
      <c r="D89" s="10" t="str">
        <f t="shared" si="13"/>
        <v>Preliminary Statement  GH</v>
      </c>
      <c r="E89" s="10" t="str">
        <f t="shared" si="13"/>
        <v>Preliminary Statement  GH</v>
      </c>
      <c r="F89" t="s">
        <v>193</v>
      </c>
      <c r="G89" s="10" t="str">
        <f t="shared" si="14"/>
        <v>Preliminary Statement  GH</v>
      </c>
      <c r="H89" s="10" t="str">
        <f t="shared" si="14"/>
        <v>Preliminary Statement  GH</v>
      </c>
      <c r="I89" s="10" t="str">
        <f t="shared" si="14"/>
        <v>Preliminary Statement  GH</v>
      </c>
      <c r="J89" s="10" t="str">
        <f t="shared" si="14"/>
        <v>Preliminary Statement  GH</v>
      </c>
      <c r="K89" s="36">
        <v>22571.419822037675</v>
      </c>
      <c r="L89" s="37">
        <f t="shared" si="15"/>
        <v>22571.419822037675</v>
      </c>
      <c r="M89" s="38">
        <f t="shared" si="19"/>
        <v>22571.419822037675</v>
      </c>
      <c r="N89" s="38">
        <f t="shared" si="16"/>
        <v>22571.419822037675</v>
      </c>
      <c r="O89" s="36">
        <v>24624.901727473811</v>
      </c>
      <c r="P89" s="37">
        <f t="shared" si="20"/>
        <v>24624.901727473811</v>
      </c>
      <c r="Q89" s="37">
        <f t="shared" si="17"/>
        <v>24624.901727473811</v>
      </c>
      <c r="R89" s="37">
        <f t="shared" si="17"/>
        <v>24624.901727473811</v>
      </c>
      <c r="S89" s="37">
        <f t="shared" si="17"/>
        <v>24624.901727473811</v>
      </c>
      <c r="T89" t="s">
        <v>58</v>
      </c>
      <c r="U89" t="str">
        <f t="shared" si="18"/>
        <v>Y</v>
      </c>
    </row>
    <row r="90" spans="1:21" x14ac:dyDescent="0.25">
      <c r="A90" s="15" t="s">
        <v>194</v>
      </c>
      <c r="B90" s="10" t="s">
        <v>195</v>
      </c>
      <c r="C90" s="10" t="str">
        <f t="shared" si="21"/>
        <v>Preliminary Statement  GJ</v>
      </c>
      <c r="D90" s="10" t="str">
        <f t="shared" si="13"/>
        <v>Preliminary Statement  GJ</v>
      </c>
      <c r="E90" s="10" t="str">
        <f t="shared" si="13"/>
        <v>Preliminary Statement  GJ</v>
      </c>
      <c r="F90" t="s">
        <v>195</v>
      </c>
      <c r="G90" s="10" t="str">
        <f t="shared" si="14"/>
        <v>Preliminary Statement  GJ</v>
      </c>
      <c r="H90" s="10" t="str">
        <f t="shared" si="14"/>
        <v>Preliminary Statement  GJ</v>
      </c>
      <c r="I90" s="10" t="str">
        <f t="shared" si="14"/>
        <v>Preliminary Statement  GJ</v>
      </c>
      <c r="J90" s="10" t="str">
        <f t="shared" si="14"/>
        <v>Preliminary Statement  GJ</v>
      </c>
      <c r="K90" s="36">
        <v>119661.73349372452</v>
      </c>
      <c r="L90" s="37">
        <f t="shared" si="15"/>
        <v>119661.73349372452</v>
      </c>
      <c r="M90" s="38">
        <f t="shared" si="19"/>
        <v>119661.73349372452</v>
      </c>
      <c r="N90" s="38">
        <f t="shared" si="16"/>
        <v>119661.73349372452</v>
      </c>
      <c r="O90" s="36">
        <v>-10376.577946217083</v>
      </c>
      <c r="P90" s="37">
        <f t="shared" si="20"/>
        <v>-10376.577946217083</v>
      </c>
      <c r="Q90" s="37">
        <f t="shared" si="17"/>
        <v>-10376.577946217083</v>
      </c>
      <c r="R90" s="37">
        <f t="shared" si="17"/>
        <v>-10376.577946217083</v>
      </c>
      <c r="S90" s="37">
        <f t="shared" si="17"/>
        <v>-10376.577946217083</v>
      </c>
      <c r="T90" t="s">
        <v>58</v>
      </c>
      <c r="U90" t="str">
        <f t="shared" si="18"/>
        <v>Y</v>
      </c>
    </row>
    <row r="91" spans="1:21" x14ac:dyDescent="0.25">
      <c r="A91" s="15" t="s">
        <v>196</v>
      </c>
      <c r="B91" s="10"/>
      <c r="C91" s="10"/>
      <c r="D91" s="10"/>
      <c r="E91" s="10"/>
      <c r="F91" t="s">
        <v>197</v>
      </c>
      <c r="G91" s="10" t="str">
        <f t="shared" si="14"/>
        <v>Preliminary Statement  IT</v>
      </c>
      <c r="H91" s="10" t="str">
        <f t="shared" si="14"/>
        <v>Preliminary Statement  IT</v>
      </c>
      <c r="I91" s="10" t="str">
        <f t="shared" si="14"/>
        <v>Preliminary Statement  IT</v>
      </c>
      <c r="J91" s="10" t="str">
        <f t="shared" si="14"/>
        <v>Preliminary Statement  IT</v>
      </c>
      <c r="K91" s="36"/>
      <c r="L91" s="37"/>
      <c r="M91" s="38">
        <f t="shared" si="19"/>
        <v>0</v>
      </c>
      <c r="N91" s="38">
        <f t="shared" si="16"/>
        <v>0</v>
      </c>
      <c r="O91" s="36">
        <v>97.810439063520008</v>
      </c>
      <c r="P91" s="37">
        <f t="shared" si="20"/>
        <v>97.810439063520008</v>
      </c>
      <c r="Q91" s="37">
        <f t="shared" si="17"/>
        <v>97.810439063520008</v>
      </c>
      <c r="R91" s="37">
        <f t="shared" si="17"/>
        <v>97.810439063520008</v>
      </c>
      <c r="S91" s="37">
        <f t="shared" si="17"/>
        <v>97.810439063520008</v>
      </c>
      <c r="T91" t="s">
        <v>60</v>
      </c>
      <c r="U91" t="str">
        <f t="shared" si="18"/>
        <v>Y</v>
      </c>
    </row>
    <row r="92" spans="1:21" x14ac:dyDescent="0.25">
      <c r="A92" s="15" t="s">
        <v>198</v>
      </c>
      <c r="B92" s="10" t="s">
        <v>199</v>
      </c>
      <c r="C92" s="10" t="str">
        <f t="shared" si="21"/>
        <v>Preliminary Statement  FD</v>
      </c>
      <c r="D92" s="10" t="str">
        <f t="shared" si="21"/>
        <v>Preliminary Statement  FD</v>
      </c>
      <c r="E92" s="10" t="str">
        <f t="shared" si="21"/>
        <v>Preliminary Statement  FD</v>
      </c>
      <c r="F92" t="s">
        <v>199</v>
      </c>
      <c r="G92" s="10" t="str">
        <f t="shared" si="14"/>
        <v>Preliminary Statement  FD</v>
      </c>
      <c r="H92" s="10" t="str">
        <f t="shared" si="14"/>
        <v>Preliminary Statement  FD</v>
      </c>
      <c r="I92" s="10" t="str">
        <f t="shared" si="14"/>
        <v>Preliminary Statement  FD</v>
      </c>
      <c r="J92" s="10" t="str">
        <f t="shared" si="14"/>
        <v>Preliminary Statement  FD</v>
      </c>
      <c r="K92" s="36">
        <v>2.584955242480059</v>
      </c>
      <c r="L92" s="37">
        <f t="shared" si="15"/>
        <v>2.584955242480059</v>
      </c>
      <c r="M92" s="38">
        <f t="shared" si="19"/>
        <v>2.584955242480059</v>
      </c>
      <c r="N92" s="38">
        <f t="shared" si="16"/>
        <v>2.584955242480059</v>
      </c>
      <c r="O92" s="36">
        <v>882.46855938750002</v>
      </c>
      <c r="P92" s="37">
        <f t="shared" si="20"/>
        <v>882.46855938750002</v>
      </c>
      <c r="Q92" s="37">
        <f t="shared" si="17"/>
        <v>882.46855938750002</v>
      </c>
      <c r="R92" s="37">
        <f t="shared" si="17"/>
        <v>882.46855938750002</v>
      </c>
      <c r="S92" s="37">
        <f t="shared" si="17"/>
        <v>882.46855938750002</v>
      </c>
      <c r="T92" t="s">
        <v>58</v>
      </c>
      <c r="U92" t="str">
        <f t="shared" si="18"/>
        <v>Y</v>
      </c>
    </row>
    <row r="93" spans="1:21" x14ac:dyDescent="0.25">
      <c r="A93" s="10" t="s">
        <v>200</v>
      </c>
      <c r="B93" s="10" t="s">
        <v>201</v>
      </c>
      <c r="C93" s="10" t="str">
        <f t="shared" si="21"/>
        <v>Preliminary Statement  EZ</v>
      </c>
      <c r="D93" s="10" t="str">
        <f t="shared" si="21"/>
        <v>Preliminary Statement  EZ</v>
      </c>
      <c r="E93" s="10" t="str">
        <f t="shared" si="21"/>
        <v>Preliminary Statement  EZ</v>
      </c>
      <c r="F93" t="s">
        <v>201</v>
      </c>
      <c r="G93" s="10" t="str">
        <f t="shared" si="14"/>
        <v>Preliminary Statement  EZ</v>
      </c>
      <c r="H93" s="10" t="str">
        <f t="shared" si="14"/>
        <v>Preliminary Statement  EZ</v>
      </c>
      <c r="I93" s="10" t="str">
        <f t="shared" si="14"/>
        <v>Preliminary Statement  EZ</v>
      </c>
      <c r="J93" s="10" t="str">
        <f t="shared" si="14"/>
        <v>Preliminary Statement  EZ</v>
      </c>
      <c r="K93" s="36">
        <v>901.31691024421661</v>
      </c>
      <c r="L93" s="37">
        <f t="shared" si="15"/>
        <v>901.31691024421661</v>
      </c>
      <c r="M93" s="38">
        <f t="shared" si="19"/>
        <v>901.31691024421661</v>
      </c>
      <c r="N93" s="38">
        <f t="shared" si="16"/>
        <v>901.31691024421661</v>
      </c>
      <c r="O93" s="36"/>
      <c r="P93" s="37"/>
      <c r="Q93" s="37"/>
      <c r="R93" s="37"/>
      <c r="S93" s="37"/>
      <c r="T93" t="s">
        <v>77</v>
      </c>
      <c r="U93" t="str">
        <f t="shared" si="18"/>
        <v>Y</v>
      </c>
    </row>
    <row r="94" spans="1:21" x14ac:dyDescent="0.25">
      <c r="A94" t="s">
        <v>202</v>
      </c>
      <c r="B94" s="10" t="s">
        <v>203</v>
      </c>
      <c r="C94" s="10" t="str">
        <f t="shared" si="21"/>
        <v>Preliminary Statement  DA</v>
      </c>
      <c r="D94" s="10" t="str">
        <f t="shared" si="21"/>
        <v>Preliminary Statement  DA</v>
      </c>
      <c r="E94" s="10" t="str">
        <f t="shared" si="21"/>
        <v>Preliminary Statement  DA</v>
      </c>
      <c r="F94" t="s">
        <v>203</v>
      </c>
      <c r="G94" s="10" t="str">
        <f t="shared" si="14"/>
        <v>Preliminary Statement  DA</v>
      </c>
      <c r="H94" s="10" t="str">
        <f t="shared" si="14"/>
        <v>Preliminary Statement  DA</v>
      </c>
      <c r="I94" s="10" t="str">
        <f t="shared" si="14"/>
        <v>Preliminary Statement  DA</v>
      </c>
      <c r="J94" s="10" t="str">
        <f t="shared" si="14"/>
        <v>Preliminary Statement  DA</v>
      </c>
      <c r="K94" s="36">
        <v>-42255.762900014088</v>
      </c>
      <c r="L94" s="37">
        <f t="shared" si="15"/>
        <v>-42255.762900014088</v>
      </c>
      <c r="M94" s="38">
        <f t="shared" si="19"/>
        <v>-42255.762900014088</v>
      </c>
      <c r="N94" s="38">
        <f t="shared" si="16"/>
        <v>-42255.762900014088</v>
      </c>
      <c r="O94" s="36">
        <v>-127119.09295622769</v>
      </c>
      <c r="P94" s="37">
        <f t="shared" si="20"/>
        <v>-127119.09295622769</v>
      </c>
      <c r="Q94" s="37">
        <f t="shared" si="17"/>
        <v>-127119.09295622769</v>
      </c>
      <c r="R94" s="37">
        <f t="shared" si="17"/>
        <v>-127119.09295622769</v>
      </c>
      <c r="S94" s="37">
        <f t="shared" si="17"/>
        <v>-127119.09295622769</v>
      </c>
      <c r="T94" t="s">
        <v>145</v>
      </c>
      <c r="U94" t="str">
        <f t="shared" si="18"/>
        <v>Y</v>
      </c>
    </row>
    <row r="95" spans="1:21" x14ac:dyDescent="0.25">
      <c r="A95" t="s">
        <v>204</v>
      </c>
      <c r="B95" s="10" t="s">
        <v>205</v>
      </c>
      <c r="C95" s="10" t="str">
        <f t="shared" si="21"/>
        <v>D.21-06-015</v>
      </c>
      <c r="D95" s="10" t="str">
        <f t="shared" si="21"/>
        <v>D.21-06-015</v>
      </c>
      <c r="E95" s="10" t="str">
        <f t="shared" si="21"/>
        <v>D.21-06-015</v>
      </c>
      <c r="F95" t="s">
        <v>205</v>
      </c>
      <c r="G95" s="10" t="str">
        <f t="shared" si="14"/>
        <v>D.21-06-015</v>
      </c>
      <c r="H95" s="10" t="str">
        <f t="shared" si="14"/>
        <v>D.21-06-015</v>
      </c>
      <c r="I95" s="10" t="str">
        <f t="shared" si="14"/>
        <v>D.21-06-015</v>
      </c>
      <c r="J95" s="10" t="str">
        <f t="shared" si="14"/>
        <v>D.21-06-015</v>
      </c>
      <c r="K95" s="36">
        <v>11127.007487999999</v>
      </c>
      <c r="L95" s="37">
        <f t="shared" si="15"/>
        <v>11127.007487999999</v>
      </c>
      <c r="M95" s="38">
        <f t="shared" si="19"/>
        <v>11127.007487999999</v>
      </c>
      <c r="N95" s="38">
        <f t="shared" si="16"/>
        <v>11127.007487999999</v>
      </c>
      <c r="O95" s="36">
        <v>11290.03108608</v>
      </c>
      <c r="P95" s="37">
        <f t="shared" si="20"/>
        <v>11290.03108608</v>
      </c>
      <c r="Q95" s="37">
        <f t="shared" si="17"/>
        <v>11290.03108608</v>
      </c>
      <c r="R95" s="37">
        <f t="shared" si="17"/>
        <v>11290.03108608</v>
      </c>
      <c r="S95" s="37">
        <f t="shared" si="17"/>
        <v>11290.03108608</v>
      </c>
      <c r="T95" t="s">
        <v>145</v>
      </c>
      <c r="U95" t="str">
        <f t="shared" si="18"/>
        <v>N</v>
      </c>
    </row>
    <row r="96" spans="1:21" x14ac:dyDescent="0.25">
      <c r="A96" t="s">
        <v>206</v>
      </c>
      <c r="B96" t="s">
        <v>207</v>
      </c>
      <c r="C96" s="10" t="str">
        <f t="shared" si="21"/>
        <v>Preliminary Statement  M</v>
      </c>
      <c r="D96" s="10" t="str">
        <f t="shared" si="21"/>
        <v>Preliminary Statement  M</v>
      </c>
      <c r="E96" s="10" t="str">
        <f t="shared" si="21"/>
        <v>Preliminary Statement  M</v>
      </c>
      <c r="F96" t="s">
        <v>207</v>
      </c>
      <c r="G96" s="10" t="str">
        <f t="shared" si="14"/>
        <v>Preliminary Statement  M</v>
      </c>
      <c r="H96" s="10" t="str">
        <f t="shared" si="14"/>
        <v>Preliminary Statement  M</v>
      </c>
      <c r="I96" s="10" t="str">
        <f t="shared" si="14"/>
        <v>Preliminary Statement  M</v>
      </c>
      <c r="J96" s="10" t="str">
        <f t="shared" si="14"/>
        <v>Preliminary Statement  M</v>
      </c>
      <c r="K96" s="36">
        <v>202264.71832813046</v>
      </c>
      <c r="L96" s="37">
        <f t="shared" si="15"/>
        <v>202264.71832813046</v>
      </c>
      <c r="M96" s="38">
        <f t="shared" si="19"/>
        <v>202264.71832813046</v>
      </c>
      <c r="N96" s="38">
        <f t="shared" si="16"/>
        <v>202264.71832813046</v>
      </c>
      <c r="O96" s="36">
        <v>178378.41477791819</v>
      </c>
      <c r="P96" s="37">
        <f t="shared" si="20"/>
        <v>178378.41477791819</v>
      </c>
      <c r="Q96" s="37">
        <f t="shared" si="17"/>
        <v>178378.41477791819</v>
      </c>
      <c r="R96" s="37">
        <f t="shared" si="17"/>
        <v>178378.41477791819</v>
      </c>
      <c r="S96" s="37">
        <f t="shared" si="17"/>
        <v>178378.41477791819</v>
      </c>
      <c r="T96" t="s">
        <v>145</v>
      </c>
      <c r="U96" t="str">
        <f t="shared" si="18"/>
        <v>Y</v>
      </c>
    </row>
    <row r="97" spans="1:22" x14ac:dyDescent="0.25">
      <c r="A97" t="s">
        <v>208</v>
      </c>
      <c r="B97" s="43" t="s">
        <v>209</v>
      </c>
      <c r="C97" s="10" t="str">
        <f t="shared" si="21"/>
        <v>D.18-01-008, D.18-10-052, D.20-08-042</v>
      </c>
      <c r="D97" s="10" t="str">
        <f t="shared" si="21"/>
        <v>D.18-01-008, D.18-10-052, D.20-08-042</v>
      </c>
      <c r="E97" s="10" t="str">
        <f t="shared" si="21"/>
        <v>D.18-01-008, D.18-10-052, D.20-08-042</v>
      </c>
      <c r="F97" t="s">
        <v>210</v>
      </c>
      <c r="G97" s="10" t="str">
        <f t="shared" si="14"/>
        <v>D.20-08-042</v>
      </c>
      <c r="H97" s="10" t="str">
        <f t="shared" si="14"/>
        <v>D.20-08-042</v>
      </c>
      <c r="I97" s="10" t="str">
        <f t="shared" si="14"/>
        <v>D.20-08-042</v>
      </c>
      <c r="J97" s="10" t="str">
        <f t="shared" si="14"/>
        <v>D.20-08-042</v>
      </c>
      <c r="K97" s="36">
        <v>74949.614027999996</v>
      </c>
      <c r="L97" s="37">
        <v>110246.83090469999</v>
      </c>
      <c r="M97" s="38">
        <f t="shared" si="19"/>
        <v>110246.83090469999</v>
      </c>
      <c r="N97" s="38">
        <f t="shared" si="16"/>
        <v>110246.83090469999</v>
      </c>
      <c r="O97" s="36">
        <v>93692.071589999992</v>
      </c>
      <c r="P97" s="37">
        <f t="shared" si="20"/>
        <v>93692.071589999992</v>
      </c>
      <c r="Q97" s="37">
        <f t="shared" si="17"/>
        <v>93692.071589999992</v>
      </c>
      <c r="R97" s="37">
        <f t="shared" si="17"/>
        <v>93692.071589999992</v>
      </c>
      <c r="S97" s="37">
        <f t="shared" si="17"/>
        <v>93692.071589999992</v>
      </c>
      <c r="T97" t="s">
        <v>145</v>
      </c>
      <c r="U97" t="str">
        <f t="shared" si="18"/>
        <v>N</v>
      </c>
    </row>
    <row r="98" spans="1:22" x14ac:dyDescent="0.25">
      <c r="A98" t="s">
        <v>211</v>
      </c>
      <c r="B98" s="10" t="s">
        <v>212</v>
      </c>
      <c r="C98" s="10" t="str">
        <f t="shared" si="21"/>
        <v>Preliminary Statement  FY</v>
      </c>
      <c r="D98" s="10" t="str">
        <f t="shared" si="21"/>
        <v>Preliminary Statement  FY</v>
      </c>
      <c r="E98" s="10" t="str">
        <f t="shared" si="21"/>
        <v>Preliminary Statement  FY</v>
      </c>
      <c r="F98" t="s">
        <v>212</v>
      </c>
      <c r="G98" s="10" t="str">
        <f t="shared" ref="G98:J123" si="22">F98</f>
        <v>Preliminary Statement  FY</v>
      </c>
      <c r="H98" s="10" t="str">
        <f t="shared" si="22"/>
        <v>Preliminary Statement  FY</v>
      </c>
      <c r="I98" s="10" t="str">
        <f t="shared" si="22"/>
        <v>Preliminary Statement  FY</v>
      </c>
      <c r="J98" s="10" t="str">
        <f t="shared" si="22"/>
        <v>Preliminary Statement  FY</v>
      </c>
      <c r="K98" s="36">
        <v>-64292.481944166095</v>
      </c>
      <c r="L98" s="37">
        <v>-69083.354944166087</v>
      </c>
      <c r="M98" s="38">
        <f t="shared" si="19"/>
        <v>-69083.354944166087</v>
      </c>
      <c r="N98" s="38">
        <f t="shared" si="16"/>
        <v>-69083.354944166087</v>
      </c>
      <c r="O98" s="36">
        <v>3023.8992134662763</v>
      </c>
      <c r="P98" s="37">
        <f t="shared" si="20"/>
        <v>3023.8992134662763</v>
      </c>
      <c r="Q98" s="37">
        <f t="shared" si="17"/>
        <v>3023.8992134662763</v>
      </c>
      <c r="R98" s="37">
        <f t="shared" si="17"/>
        <v>3023.8992134662763</v>
      </c>
      <c r="S98" s="37">
        <f t="shared" si="17"/>
        <v>3023.8992134662763</v>
      </c>
      <c r="T98" t="s">
        <v>145</v>
      </c>
      <c r="U98" t="str">
        <f t="shared" si="18"/>
        <v>Y</v>
      </c>
    </row>
    <row r="99" spans="1:22" x14ac:dyDescent="0.25">
      <c r="A99" t="s">
        <v>213</v>
      </c>
      <c r="B99" s="10" t="s">
        <v>205</v>
      </c>
      <c r="C99" s="10" t="str">
        <f t="shared" si="21"/>
        <v>D.21-06-015</v>
      </c>
      <c r="D99" s="10" t="str">
        <f t="shared" si="21"/>
        <v>D.21-06-015</v>
      </c>
      <c r="E99" s="10" t="str">
        <f t="shared" si="21"/>
        <v>D.21-06-015</v>
      </c>
      <c r="F99" t="s">
        <v>205</v>
      </c>
      <c r="G99" s="10" t="str">
        <f t="shared" si="22"/>
        <v>D.21-06-015</v>
      </c>
      <c r="H99" s="10" t="str">
        <f t="shared" si="22"/>
        <v>D.21-06-015</v>
      </c>
      <c r="I99" s="10" t="str">
        <f t="shared" si="22"/>
        <v>D.21-06-015</v>
      </c>
      <c r="J99" s="10" t="str">
        <f t="shared" si="22"/>
        <v>D.21-06-015</v>
      </c>
      <c r="K99" s="36">
        <v>23037.487398255005</v>
      </c>
      <c r="L99" s="37">
        <f t="shared" si="15"/>
        <v>23037.487398255005</v>
      </c>
      <c r="M99" s="38">
        <f t="shared" si="19"/>
        <v>23037.487398255005</v>
      </c>
      <c r="N99" s="38">
        <f t="shared" si="16"/>
        <v>23037.487398255005</v>
      </c>
      <c r="O99" s="36">
        <v>92269.477749198631</v>
      </c>
      <c r="P99" s="37">
        <f t="shared" si="20"/>
        <v>92269.477749198631</v>
      </c>
      <c r="Q99" s="37">
        <f t="shared" si="17"/>
        <v>92269.477749198631</v>
      </c>
      <c r="R99" s="37">
        <f t="shared" si="17"/>
        <v>92269.477749198631</v>
      </c>
      <c r="S99" s="37">
        <f t="shared" si="17"/>
        <v>92269.477749198631</v>
      </c>
      <c r="T99" t="s">
        <v>145</v>
      </c>
      <c r="U99" t="str">
        <f t="shared" si="18"/>
        <v>N</v>
      </c>
    </row>
    <row r="100" spans="1:22" x14ac:dyDescent="0.25">
      <c r="A100" t="s">
        <v>214</v>
      </c>
      <c r="B100" s="10" t="s">
        <v>215</v>
      </c>
      <c r="C100" s="10" t="str">
        <f t="shared" si="21"/>
        <v xml:space="preserve"> D.18-05-041</v>
      </c>
      <c r="D100" s="10" t="s">
        <v>216</v>
      </c>
      <c r="E100" s="10" t="str">
        <f t="shared" si="21"/>
        <v xml:space="preserve"> D.18-05-041, AL 4521-G-A/6385-E-A</v>
      </c>
      <c r="F100" t="s">
        <v>217</v>
      </c>
      <c r="G100" s="10" t="str">
        <f t="shared" si="22"/>
        <v xml:space="preserve"> D.18-05-041, D.21-05-031, AL 6385-E-A</v>
      </c>
      <c r="H100" s="10" t="str">
        <f t="shared" si="22"/>
        <v xml:space="preserve"> D.18-05-041, D.21-05-031, AL 6385-E-A</v>
      </c>
      <c r="I100" s="10" t="str">
        <f t="shared" si="22"/>
        <v xml:space="preserve"> D.18-05-041, D.21-05-031, AL 6385-E-A</v>
      </c>
      <c r="J100" s="10" t="str">
        <f t="shared" si="22"/>
        <v xml:space="preserve"> D.18-05-041, D.21-05-031, AL 6385-E-A</v>
      </c>
      <c r="K100" s="36">
        <v>120743.83531514114</v>
      </c>
      <c r="L100" s="37">
        <f t="shared" si="15"/>
        <v>120743.83531514114</v>
      </c>
      <c r="M100" s="38">
        <v>120736.87385999999</v>
      </c>
      <c r="N100" s="38">
        <f t="shared" si="16"/>
        <v>120736.87385999999</v>
      </c>
      <c r="O100" s="36">
        <v>120736.87385986045</v>
      </c>
      <c r="P100" s="37">
        <f t="shared" si="20"/>
        <v>120736.87385986045</v>
      </c>
      <c r="Q100" s="37">
        <f t="shared" si="17"/>
        <v>120736.87385986045</v>
      </c>
      <c r="R100" s="37">
        <f t="shared" si="17"/>
        <v>120736.87385986045</v>
      </c>
      <c r="S100" s="37">
        <f t="shared" si="17"/>
        <v>120736.87385986045</v>
      </c>
      <c r="T100" t="s">
        <v>145</v>
      </c>
      <c r="U100" t="str">
        <f t="shared" si="18"/>
        <v>N</v>
      </c>
    </row>
    <row r="101" spans="1:22" x14ac:dyDescent="0.25">
      <c r="A101" s="10" t="s">
        <v>218</v>
      </c>
      <c r="B101" s="10" t="s">
        <v>219</v>
      </c>
      <c r="C101" s="10" t="str">
        <f t="shared" si="21"/>
        <v>AL 5742-E, D. 18-05-041</v>
      </c>
      <c r="D101" s="10" t="s">
        <v>220</v>
      </c>
      <c r="E101" s="10" t="str">
        <f t="shared" si="21"/>
        <v>AL 5742-E, D. 18-05-041,  AL 4521-G-A/6385-E-A</v>
      </c>
      <c r="F101" t="s">
        <v>187</v>
      </c>
      <c r="G101" s="10" t="str">
        <f t="shared" si="22"/>
        <v>AL 6385-E-A</v>
      </c>
      <c r="H101" s="10" t="str">
        <f t="shared" si="22"/>
        <v>AL 6385-E-A</v>
      </c>
      <c r="I101" s="10" t="str">
        <f t="shared" si="22"/>
        <v>AL 6385-E-A</v>
      </c>
      <c r="J101" s="10" t="str">
        <f t="shared" si="22"/>
        <v>AL 6385-E-A</v>
      </c>
      <c r="K101" s="36">
        <v>101845.26063990877</v>
      </c>
      <c r="L101" s="37">
        <f t="shared" si="15"/>
        <v>101845.26063990877</v>
      </c>
      <c r="M101" s="38">
        <v>95716.402600000001</v>
      </c>
      <c r="N101" s="38">
        <f t="shared" si="16"/>
        <v>95716.402600000001</v>
      </c>
      <c r="O101" s="36">
        <v>146819.31924451957</v>
      </c>
      <c r="P101" s="37">
        <f t="shared" si="20"/>
        <v>146819.31924451957</v>
      </c>
      <c r="Q101" s="37">
        <f t="shared" si="17"/>
        <v>146819.31924451957</v>
      </c>
      <c r="R101" s="37">
        <f t="shared" si="17"/>
        <v>146819.31924451957</v>
      </c>
      <c r="S101" s="37">
        <f t="shared" si="17"/>
        <v>146819.31924451957</v>
      </c>
      <c r="T101" t="s">
        <v>145</v>
      </c>
      <c r="U101" t="str">
        <f t="shared" si="18"/>
        <v>N</v>
      </c>
    </row>
    <row r="102" spans="1:22" x14ac:dyDescent="0.25">
      <c r="A102" s="10" t="s">
        <v>221</v>
      </c>
      <c r="B102" s="10" t="s">
        <v>222</v>
      </c>
      <c r="C102" s="10" t="str">
        <f t="shared" si="21"/>
        <v>Preliminary Statement  EF</v>
      </c>
      <c r="D102" s="10" t="str">
        <f t="shared" si="21"/>
        <v>Preliminary Statement  EF</v>
      </c>
      <c r="E102" s="10" t="str">
        <f t="shared" si="21"/>
        <v>Preliminary Statement  EF</v>
      </c>
      <c r="F102" t="s">
        <v>222</v>
      </c>
      <c r="G102" s="10" t="str">
        <f t="shared" si="22"/>
        <v>Preliminary Statement  EF</v>
      </c>
      <c r="H102" s="10" t="str">
        <f t="shared" si="22"/>
        <v>Preliminary Statement  EF</v>
      </c>
      <c r="I102" s="10" t="str">
        <f t="shared" si="22"/>
        <v>Preliminary Statement  EF</v>
      </c>
      <c r="J102" s="10" t="str">
        <f t="shared" si="22"/>
        <v>Preliminary Statement  EF</v>
      </c>
      <c r="K102" s="36">
        <v>19750.575697196546</v>
      </c>
      <c r="L102" s="37">
        <f t="shared" si="15"/>
        <v>19750.575697196546</v>
      </c>
      <c r="M102" s="38">
        <f t="shared" si="19"/>
        <v>19750.575697196546</v>
      </c>
      <c r="N102" s="38">
        <f t="shared" si="16"/>
        <v>19750.575697196546</v>
      </c>
      <c r="O102" s="36">
        <v>69935.857517033684</v>
      </c>
      <c r="P102" s="37">
        <f t="shared" si="20"/>
        <v>69935.857517033684</v>
      </c>
      <c r="Q102" s="37">
        <f t="shared" si="17"/>
        <v>69935.857517033684</v>
      </c>
      <c r="R102" s="37">
        <f t="shared" si="17"/>
        <v>69935.857517033684</v>
      </c>
      <c r="S102" s="37">
        <f t="shared" si="17"/>
        <v>69935.857517033684</v>
      </c>
      <c r="T102" t="s">
        <v>145</v>
      </c>
      <c r="U102" t="str">
        <f t="shared" si="18"/>
        <v>Y</v>
      </c>
    </row>
    <row r="103" spans="1:22" x14ac:dyDescent="0.25">
      <c r="A103" s="10" t="s">
        <v>223</v>
      </c>
      <c r="B103" s="10"/>
      <c r="C103" s="10"/>
      <c r="D103" s="10"/>
      <c r="E103" s="10"/>
      <c r="F103" t="s">
        <v>224</v>
      </c>
      <c r="G103" s="10" t="str">
        <f t="shared" si="22"/>
        <v>D.1-12-021, AL 6747-E</v>
      </c>
      <c r="H103" s="10" t="str">
        <f t="shared" si="22"/>
        <v>D.1-12-021, AL 6747-E</v>
      </c>
      <c r="I103" s="10" t="str">
        <f t="shared" si="22"/>
        <v>D.1-12-021, AL 6747-E</v>
      </c>
      <c r="J103" s="10" t="str">
        <f t="shared" si="22"/>
        <v>D.1-12-021, AL 6747-E</v>
      </c>
      <c r="K103" s="36"/>
      <c r="L103" s="37"/>
      <c r="M103" s="38">
        <f t="shared" si="19"/>
        <v>0</v>
      </c>
      <c r="N103" s="38">
        <f t="shared" si="16"/>
        <v>0</v>
      </c>
      <c r="O103" s="36">
        <v>7971.9297569369992</v>
      </c>
      <c r="P103" s="37">
        <f t="shared" si="20"/>
        <v>7971.9297569369992</v>
      </c>
      <c r="Q103" s="37">
        <f t="shared" si="17"/>
        <v>7971.9297569369992</v>
      </c>
      <c r="R103" s="37">
        <f t="shared" si="17"/>
        <v>7971.9297569369992</v>
      </c>
      <c r="S103" s="37">
        <f t="shared" si="17"/>
        <v>7971.9297569369992</v>
      </c>
      <c r="T103" t="s">
        <v>145</v>
      </c>
      <c r="U103" t="str">
        <f t="shared" si="18"/>
        <v>N</v>
      </c>
    </row>
    <row r="104" spans="1:22" x14ac:dyDescent="0.25">
      <c r="A104" s="10" t="s">
        <v>225</v>
      </c>
      <c r="B104" s="10" t="s">
        <v>226</v>
      </c>
      <c r="C104" s="10" t="str">
        <f t="shared" si="21"/>
        <v>D.19-07-009</v>
      </c>
      <c r="D104" s="10" t="str">
        <f t="shared" si="21"/>
        <v>D.19-07-009</v>
      </c>
      <c r="E104" s="10" t="str">
        <f t="shared" si="21"/>
        <v>D.19-07-009</v>
      </c>
      <c r="G104" s="10" t="s">
        <v>227</v>
      </c>
      <c r="H104" s="10" t="str">
        <f t="shared" si="22"/>
        <v>D.23-01-006</v>
      </c>
      <c r="I104" s="10" t="str">
        <f t="shared" si="22"/>
        <v>D.23-01-006</v>
      </c>
      <c r="J104" s="10" t="str">
        <f t="shared" si="22"/>
        <v>D.23-01-006</v>
      </c>
      <c r="K104" s="36">
        <v>6469.1904000000004</v>
      </c>
      <c r="L104" s="37">
        <f t="shared" si="15"/>
        <v>6469.1904000000004</v>
      </c>
      <c r="M104" s="38">
        <f t="shared" si="19"/>
        <v>6469.1904000000004</v>
      </c>
      <c r="N104" s="38">
        <f t="shared" si="16"/>
        <v>6469.1904000000004</v>
      </c>
      <c r="O104" s="36"/>
      <c r="P104" s="37">
        <v>6368.1093000000001</v>
      </c>
      <c r="Q104" s="37">
        <f t="shared" si="17"/>
        <v>6368.1093000000001</v>
      </c>
      <c r="R104" s="37">
        <f t="shared" si="17"/>
        <v>6368.1093000000001</v>
      </c>
      <c r="S104" s="37">
        <f t="shared" si="17"/>
        <v>6368.1093000000001</v>
      </c>
      <c r="T104" t="s">
        <v>58</v>
      </c>
      <c r="U104" t="str">
        <f t="shared" si="18"/>
        <v>N</v>
      </c>
    </row>
    <row r="105" spans="1:22" x14ac:dyDescent="0.25">
      <c r="A105" t="s">
        <v>228</v>
      </c>
      <c r="B105" s="10" t="s">
        <v>229</v>
      </c>
      <c r="C105" s="10" t="str">
        <f t="shared" si="21"/>
        <v xml:space="preserve">D.19-11-017 </v>
      </c>
      <c r="D105" s="10" t="str">
        <f t="shared" si="21"/>
        <v xml:space="preserve">D.19-11-017 </v>
      </c>
      <c r="E105" s="10" t="str">
        <f t="shared" si="21"/>
        <v xml:space="preserve">D.19-11-017 </v>
      </c>
      <c r="F105" t="s">
        <v>230</v>
      </c>
      <c r="G105" s="10" t="str">
        <f t="shared" si="22"/>
        <v>D.19-11-017, AL 5698-E</v>
      </c>
      <c r="H105" s="10" t="str">
        <f t="shared" si="22"/>
        <v>D.19-11-017, AL 5698-E</v>
      </c>
      <c r="I105" s="10" t="str">
        <f t="shared" si="22"/>
        <v>D.19-11-017, AL 5698-E</v>
      </c>
      <c r="J105" s="10" t="str">
        <f t="shared" si="22"/>
        <v>D.19-11-017, AL 5698-E</v>
      </c>
      <c r="K105" s="36">
        <v>1627.4057099999998</v>
      </c>
      <c r="L105" s="37">
        <f t="shared" si="15"/>
        <v>1627.4057099999998</v>
      </c>
      <c r="M105" s="38">
        <f t="shared" si="19"/>
        <v>1627.4057099999998</v>
      </c>
      <c r="N105" s="38">
        <f t="shared" si="16"/>
        <v>1627.4057099999998</v>
      </c>
      <c r="O105" s="36">
        <v>1553.6165069999997</v>
      </c>
      <c r="P105" s="37">
        <f t="shared" si="20"/>
        <v>1553.6165069999997</v>
      </c>
      <c r="Q105" s="37">
        <f t="shared" si="17"/>
        <v>1553.6165069999997</v>
      </c>
      <c r="R105" s="37">
        <f t="shared" si="17"/>
        <v>1553.6165069999997</v>
      </c>
      <c r="S105" s="37">
        <f t="shared" si="17"/>
        <v>1553.6165069999997</v>
      </c>
      <c r="T105" t="s">
        <v>58</v>
      </c>
      <c r="U105" t="str">
        <f t="shared" si="18"/>
        <v>N</v>
      </c>
    </row>
    <row r="106" spans="1:22" hidden="1" x14ac:dyDescent="0.25">
      <c r="B106" s="10"/>
      <c r="C106" s="10"/>
      <c r="D106" s="10"/>
      <c r="E106" s="10"/>
      <c r="G106" s="10">
        <f t="shared" si="22"/>
        <v>0</v>
      </c>
      <c r="H106" s="10">
        <f t="shared" si="22"/>
        <v>0</v>
      </c>
      <c r="I106" s="10">
        <f t="shared" si="22"/>
        <v>0</v>
      </c>
      <c r="J106" s="10">
        <f t="shared" si="22"/>
        <v>0</v>
      </c>
      <c r="K106" s="36"/>
      <c r="L106" s="37"/>
      <c r="M106" s="38">
        <f t="shared" si="19"/>
        <v>0</v>
      </c>
      <c r="N106" s="38">
        <f t="shared" si="16"/>
        <v>0</v>
      </c>
      <c r="O106" s="36"/>
      <c r="P106" s="37"/>
      <c r="Q106" s="37">
        <f t="shared" si="17"/>
        <v>0</v>
      </c>
      <c r="R106" s="37">
        <f t="shared" si="17"/>
        <v>0</v>
      </c>
      <c r="S106" s="37">
        <f t="shared" si="17"/>
        <v>0</v>
      </c>
      <c r="U106" t="str">
        <f t="shared" si="18"/>
        <v>N</v>
      </c>
    </row>
    <row r="107" spans="1:22" x14ac:dyDescent="0.25">
      <c r="A107" t="s">
        <v>231</v>
      </c>
      <c r="B107" s="10" t="s">
        <v>232</v>
      </c>
      <c r="C107" s="10" t="str">
        <f t="shared" si="21"/>
        <v>D.21-01-004, AL 6070-E</v>
      </c>
      <c r="D107" s="10" t="s">
        <v>233</v>
      </c>
      <c r="E107" s="10" t="str">
        <f t="shared" si="21"/>
        <v>D.21-01-004, AL 6070-E, AL 4521-G-A/6385-E-A</v>
      </c>
      <c r="F107" t="s">
        <v>187</v>
      </c>
      <c r="G107" s="10" t="str">
        <f t="shared" si="22"/>
        <v>AL 6385-E-A</v>
      </c>
      <c r="H107" s="10" t="str">
        <f t="shared" si="22"/>
        <v>AL 6385-E-A</v>
      </c>
      <c r="I107" s="10" t="str">
        <f t="shared" si="22"/>
        <v>AL 6385-E-A</v>
      </c>
      <c r="J107" s="10" t="str">
        <f t="shared" si="22"/>
        <v>AL 6385-E-A</v>
      </c>
      <c r="K107" s="36">
        <v>76747.062000000005</v>
      </c>
      <c r="L107" s="37">
        <f t="shared" si="15"/>
        <v>76747.062000000005</v>
      </c>
      <c r="M107" s="38">
        <v>67061.850459788999</v>
      </c>
      <c r="N107" s="38">
        <f t="shared" si="16"/>
        <v>67061.850459788999</v>
      </c>
      <c r="O107" s="36">
        <v>56079.596161043992</v>
      </c>
      <c r="P107" s="37">
        <f t="shared" si="20"/>
        <v>56079.596161043992</v>
      </c>
      <c r="Q107" s="37">
        <f t="shared" si="17"/>
        <v>56079.596161043992</v>
      </c>
      <c r="R107" s="37">
        <f t="shared" si="17"/>
        <v>56079.596161043992</v>
      </c>
      <c r="S107" s="37">
        <f t="shared" si="17"/>
        <v>56079.596161043992</v>
      </c>
      <c r="T107" t="s">
        <v>145</v>
      </c>
      <c r="U107" t="str">
        <f t="shared" si="18"/>
        <v>N</v>
      </c>
    </row>
    <row r="108" spans="1:22" hidden="1" x14ac:dyDescent="0.25">
      <c r="B108" s="10"/>
      <c r="C108" s="10"/>
      <c r="D108" s="10"/>
      <c r="E108" s="10"/>
      <c r="G108" s="10">
        <f t="shared" si="22"/>
        <v>0</v>
      </c>
      <c r="H108" s="10">
        <f t="shared" si="22"/>
        <v>0</v>
      </c>
      <c r="I108" s="10">
        <f t="shared" si="22"/>
        <v>0</v>
      </c>
      <c r="J108" s="10">
        <f t="shared" si="22"/>
        <v>0</v>
      </c>
      <c r="K108" s="36"/>
      <c r="L108" s="37"/>
      <c r="M108" s="38">
        <f t="shared" si="19"/>
        <v>0</v>
      </c>
      <c r="N108" s="38">
        <f t="shared" si="16"/>
        <v>0</v>
      </c>
      <c r="O108" s="36"/>
      <c r="P108" s="37"/>
      <c r="Q108" s="37">
        <f t="shared" si="17"/>
        <v>0</v>
      </c>
      <c r="R108" s="37">
        <f t="shared" si="17"/>
        <v>0</v>
      </c>
      <c r="S108" s="37">
        <f t="shared" si="17"/>
        <v>0</v>
      </c>
      <c r="U108" t="str">
        <f t="shared" si="18"/>
        <v>N</v>
      </c>
    </row>
    <row r="109" spans="1:22" x14ac:dyDescent="0.25">
      <c r="A109" t="s">
        <v>234</v>
      </c>
      <c r="B109" s="10" t="s">
        <v>164</v>
      </c>
      <c r="C109" s="10" t="str">
        <f t="shared" si="21"/>
        <v>D. 20-12-038</v>
      </c>
      <c r="D109" s="10" t="str">
        <f t="shared" si="21"/>
        <v>D. 20-12-038</v>
      </c>
      <c r="E109" s="10" t="str">
        <f t="shared" si="21"/>
        <v>D. 20-12-038</v>
      </c>
      <c r="F109" t="s">
        <v>76</v>
      </c>
      <c r="G109" s="10" t="str">
        <f t="shared" si="22"/>
        <v>D.22-12-044</v>
      </c>
      <c r="H109" s="10" t="str">
        <f t="shared" si="22"/>
        <v>D.22-12-044</v>
      </c>
      <c r="I109" s="10" t="str">
        <f t="shared" si="22"/>
        <v>D.22-12-044</v>
      </c>
      <c r="J109" s="10" t="str">
        <f t="shared" si="22"/>
        <v>D.22-12-044</v>
      </c>
      <c r="K109" s="40">
        <v>37533.481477189125</v>
      </c>
      <c r="L109" s="37">
        <v>24874.25400025399</v>
      </c>
      <c r="M109" s="38">
        <f t="shared" si="19"/>
        <v>24874.25400025399</v>
      </c>
      <c r="N109" s="38">
        <f t="shared" si="16"/>
        <v>24874.25400025399</v>
      </c>
      <c r="O109" s="40">
        <v>20005.231238346179</v>
      </c>
      <c r="P109" s="37">
        <f t="shared" si="20"/>
        <v>20005.231238346179</v>
      </c>
      <c r="Q109" s="37">
        <f t="shared" si="17"/>
        <v>20005.231238346179</v>
      </c>
      <c r="R109" s="37">
        <f t="shared" si="17"/>
        <v>20005.231238346179</v>
      </c>
      <c r="S109" s="37">
        <f t="shared" si="17"/>
        <v>20005.231238346179</v>
      </c>
      <c r="T109" t="s">
        <v>145</v>
      </c>
      <c r="U109" t="str">
        <f t="shared" si="18"/>
        <v>N</v>
      </c>
      <c r="V109" s="19"/>
    </row>
    <row r="110" spans="1:22" x14ac:dyDescent="0.25">
      <c r="A110" t="s">
        <v>235</v>
      </c>
      <c r="B110" s="10" t="s">
        <v>164</v>
      </c>
      <c r="C110" s="10" t="str">
        <f t="shared" si="21"/>
        <v>D. 20-12-038</v>
      </c>
      <c r="D110" s="10" t="str">
        <f t="shared" si="21"/>
        <v>D. 20-12-038</v>
      </c>
      <c r="E110" s="10" t="str">
        <f t="shared" si="21"/>
        <v>D. 20-12-038</v>
      </c>
      <c r="F110" t="s">
        <v>76</v>
      </c>
      <c r="G110" s="10" t="str">
        <f t="shared" si="22"/>
        <v>D.22-12-044</v>
      </c>
      <c r="H110" s="10" t="str">
        <f t="shared" si="22"/>
        <v>D.22-12-044</v>
      </c>
      <c r="I110" s="10" t="str">
        <f t="shared" si="22"/>
        <v>D.22-12-044</v>
      </c>
      <c r="J110" s="10" t="str">
        <f t="shared" si="22"/>
        <v>D.22-12-044</v>
      </c>
      <c r="K110" s="40">
        <v>28454.041205814192</v>
      </c>
      <c r="L110" s="37">
        <v>-12276.87918483586</v>
      </c>
      <c r="M110" s="38">
        <f t="shared" si="19"/>
        <v>-12276.87918483586</v>
      </c>
      <c r="N110" s="38">
        <f t="shared" si="16"/>
        <v>-12276.87918483586</v>
      </c>
      <c r="O110" s="40">
        <v>-15953.56908505651</v>
      </c>
      <c r="P110" s="37">
        <f t="shared" si="20"/>
        <v>-15953.56908505651</v>
      </c>
      <c r="Q110" s="37">
        <f t="shared" si="17"/>
        <v>-15953.56908505651</v>
      </c>
      <c r="R110" s="37">
        <f t="shared" si="17"/>
        <v>-15953.56908505651</v>
      </c>
      <c r="S110" s="37">
        <f t="shared" si="17"/>
        <v>-15953.56908505651</v>
      </c>
      <c r="T110" t="s">
        <v>145</v>
      </c>
      <c r="U110" t="str">
        <f t="shared" si="18"/>
        <v>Y</v>
      </c>
    </row>
    <row r="111" spans="1:22" hidden="1" x14ac:dyDescent="0.25">
      <c r="A111" s="10"/>
      <c r="B111" s="10"/>
      <c r="C111" s="10"/>
      <c r="D111" s="10"/>
      <c r="E111" s="10">
        <f t="shared" ref="D111:E132" si="23">D111</f>
        <v>0</v>
      </c>
      <c r="G111" s="10">
        <f t="shared" si="22"/>
        <v>0</v>
      </c>
      <c r="H111" s="10">
        <f t="shared" si="22"/>
        <v>0</v>
      </c>
      <c r="I111" s="10">
        <f t="shared" si="22"/>
        <v>0</v>
      </c>
      <c r="J111" s="10">
        <f t="shared" si="22"/>
        <v>0</v>
      </c>
      <c r="K111" s="36"/>
      <c r="L111" s="37"/>
      <c r="M111" s="38">
        <f t="shared" si="19"/>
        <v>0</v>
      </c>
      <c r="N111" s="38">
        <f t="shared" si="16"/>
        <v>0</v>
      </c>
      <c r="O111" s="36"/>
      <c r="P111" s="37"/>
      <c r="Q111" s="37">
        <f t="shared" si="17"/>
        <v>0</v>
      </c>
      <c r="R111" s="37">
        <f t="shared" si="17"/>
        <v>0</v>
      </c>
      <c r="S111" s="37">
        <f t="shared" si="17"/>
        <v>0</v>
      </c>
      <c r="U111" t="str">
        <f t="shared" si="18"/>
        <v>N</v>
      </c>
    </row>
    <row r="112" spans="1:22" hidden="1" x14ac:dyDescent="0.25">
      <c r="A112" s="10"/>
      <c r="B112" s="10"/>
      <c r="C112" s="10"/>
      <c r="D112" s="10"/>
      <c r="E112" s="10">
        <f t="shared" si="23"/>
        <v>0</v>
      </c>
      <c r="G112" s="10">
        <f t="shared" si="22"/>
        <v>0</v>
      </c>
      <c r="H112" s="10">
        <f t="shared" si="22"/>
        <v>0</v>
      </c>
      <c r="I112" s="10">
        <f t="shared" si="22"/>
        <v>0</v>
      </c>
      <c r="J112" s="10">
        <f t="shared" si="22"/>
        <v>0</v>
      </c>
      <c r="K112" s="36"/>
      <c r="L112" s="37"/>
      <c r="M112" s="38">
        <f t="shared" si="19"/>
        <v>0</v>
      </c>
      <c r="N112" s="38">
        <f t="shared" si="16"/>
        <v>0</v>
      </c>
      <c r="O112" s="36"/>
      <c r="P112" s="37"/>
      <c r="Q112" s="37">
        <f t="shared" si="17"/>
        <v>0</v>
      </c>
      <c r="R112" s="37">
        <f t="shared" si="17"/>
        <v>0</v>
      </c>
      <c r="S112" s="37">
        <f t="shared" si="17"/>
        <v>0</v>
      </c>
      <c r="U112" t="str">
        <f t="shared" si="18"/>
        <v>N</v>
      </c>
    </row>
    <row r="113" spans="1:21" hidden="1" x14ac:dyDescent="0.25">
      <c r="A113" s="10"/>
      <c r="B113" s="10"/>
      <c r="C113" s="10"/>
      <c r="D113" s="10"/>
      <c r="E113" s="10">
        <f t="shared" si="23"/>
        <v>0</v>
      </c>
      <c r="G113" s="10">
        <f t="shared" si="22"/>
        <v>0</v>
      </c>
      <c r="H113" s="10">
        <f t="shared" si="22"/>
        <v>0</v>
      </c>
      <c r="I113" s="10">
        <f t="shared" si="22"/>
        <v>0</v>
      </c>
      <c r="J113" s="10">
        <f t="shared" si="22"/>
        <v>0</v>
      </c>
      <c r="K113" s="36"/>
      <c r="L113" s="37"/>
      <c r="M113" s="38">
        <f t="shared" si="19"/>
        <v>0</v>
      </c>
      <c r="N113" s="38">
        <f t="shared" si="16"/>
        <v>0</v>
      </c>
      <c r="O113" s="36"/>
      <c r="P113" s="37"/>
      <c r="Q113" s="37">
        <f t="shared" si="17"/>
        <v>0</v>
      </c>
      <c r="R113" s="37">
        <f t="shared" si="17"/>
        <v>0</v>
      </c>
      <c r="S113" s="37">
        <f t="shared" si="17"/>
        <v>0</v>
      </c>
      <c r="U113" t="str">
        <f t="shared" si="18"/>
        <v>N</v>
      </c>
    </row>
    <row r="114" spans="1:21" x14ac:dyDescent="0.25">
      <c r="A114" s="10" t="s">
        <v>150</v>
      </c>
      <c r="B114" s="10" t="s">
        <v>151</v>
      </c>
      <c r="C114" s="10" t="str">
        <f>B114</f>
        <v>20-06-003, AL 6001-E</v>
      </c>
      <c r="D114" s="10" t="str">
        <f>B114</f>
        <v>20-06-003, AL 6001-E</v>
      </c>
      <c r="E114" s="10" t="str">
        <f t="shared" si="23"/>
        <v>20-06-003, AL 6001-E</v>
      </c>
      <c r="F114" t="s">
        <v>151</v>
      </c>
      <c r="G114" s="10" t="str">
        <f t="shared" si="22"/>
        <v>20-06-003, AL 6001-E</v>
      </c>
      <c r="H114" s="10" t="str">
        <f t="shared" si="22"/>
        <v>20-06-003, AL 6001-E</v>
      </c>
      <c r="I114" s="10" t="str">
        <f t="shared" si="22"/>
        <v>20-06-003, AL 6001-E</v>
      </c>
      <c r="J114" s="10" t="str">
        <f t="shared" si="22"/>
        <v>20-06-003, AL 6001-E</v>
      </c>
      <c r="K114" s="36">
        <v>178250.51221755633</v>
      </c>
      <c r="L114" s="37">
        <v>72712.557742815829</v>
      </c>
      <c r="M114" s="38">
        <f t="shared" si="19"/>
        <v>72712.557742815829</v>
      </c>
      <c r="N114" s="38">
        <f t="shared" si="16"/>
        <v>72712.557742815829</v>
      </c>
      <c r="O114" s="36">
        <v>82938.361749327989</v>
      </c>
      <c r="P114" s="37">
        <f t="shared" ref="P114:P123" si="24">O114</f>
        <v>82938.361749327989</v>
      </c>
      <c r="Q114" s="37">
        <f t="shared" si="17"/>
        <v>82938.361749327989</v>
      </c>
      <c r="R114" s="37">
        <f t="shared" si="17"/>
        <v>82938.361749327989</v>
      </c>
      <c r="S114" s="37">
        <f t="shared" si="17"/>
        <v>82938.361749327989</v>
      </c>
      <c r="T114" t="s">
        <v>145</v>
      </c>
      <c r="U114" t="str">
        <f t="shared" si="18"/>
        <v>Y</v>
      </c>
    </row>
    <row r="115" spans="1:21" x14ac:dyDescent="0.25">
      <c r="A115" s="10" t="s">
        <v>236</v>
      </c>
      <c r="B115" s="10"/>
      <c r="C115" s="10" t="s">
        <v>75</v>
      </c>
      <c r="D115" s="10" t="str">
        <f t="shared" ref="D115:D122" si="25">C115</f>
        <v>D.22-02-002</v>
      </c>
      <c r="E115" s="10" t="str">
        <f t="shared" si="23"/>
        <v>D.22-02-002</v>
      </c>
      <c r="F115" t="s">
        <v>76</v>
      </c>
      <c r="G115" s="10" t="str">
        <f t="shared" si="22"/>
        <v>D.22-12-044</v>
      </c>
      <c r="H115" s="10" t="str">
        <f t="shared" si="22"/>
        <v>D.22-12-044</v>
      </c>
      <c r="I115" s="10" t="str">
        <f t="shared" si="22"/>
        <v>D.22-12-044</v>
      </c>
      <c r="J115" s="10" t="str">
        <f t="shared" si="22"/>
        <v>D.22-12-044</v>
      </c>
      <c r="K115" s="36"/>
      <c r="L115" s="38">
        <v>18655.343836596719</v>
      </c>
      <c r="M115" s="38">
        <f t="shared" si="19"/>
        <v>18655.343836596719</v>
      </c>
      <c r="N115" s="38">
        <f t="shared" si="16"/>
        <v>18655.343836596719</v>
      </c>
      <c r="O115" s="36">
        <v>13317.604733130622</v>
      </c>
      <c r="P115" s="37">
        <f t="shared" si="24"/>
        <v>13317.604733130622</v>
      </c>
      <c r="Q115" s="37">
        <f t="shared" si="17"/>
        <v>13317.604733130622</v>
      </c>
      <c r="R115" s="37">
        <f t="shared" si="17"/>
        <v>13317.604733130622</v>
      </c>
      <c r="S115" s="37">
        <f t="shared" si="17"/>
        <v>13317.604733130622</v>
      </c>
      <c r="T115" t="s">
        <v>145</v>
      </c>
      <c r="U115" t="str">
        <f t="shared" si="18"/>
        <v>N</v>
      </c>
    </row>
    <row r="116" spans="1:21" x14ac:dyDescent="0.25">
      <c r="A116" s="10" t="s">
        <v>237</v>
      </c>
      <c r="B116" s="10"/>
      <c r="C116" s="10" t="s">
        <v>75</v>
      </c>
      <c r="D116" s="10" t="str">
        <f t="shared" si="25"/>
        <v>D.22-02-002</v>
      </c>
      <c r="E116" s="10" t="str">
        <f t="shared" si="23"/>
        <v>D.22-02-002</v>
      </c>
      <c r="F116" t="s">
        <v>76</v>
      </c>
      <c r="G116" s="10" t="str">
        <f t="shared" si="22"/>
        <v>D.22-12-044</v>
      </c>
      <c r="H116" s="10" t="str">
        <f t="shared" si="22"/>
        <v>D.22-12-044</v>
      </c>
      <c r="I116" s="10" t="str">
        <f t="shared" si="22"/>
        <v>D.22-12-044</v>
      </c>
      <c r="J116" s="10" t="str">
        <f t="shared" si="22"/>
        <v>D.22-12-044</v>
      </c>
      <c r="K116" s="36"/>
      <c r="L116" s="38">
        <v>8442.3929113861723</v>
      </c>
      <c r="M116" s="38">
        <f t="shared" si="19"/>
        <v>8442.3929113861723</v>
      </c>
      <c r="N116" s="38">
        <f t="shared" si="16"/>
        <v>8442.3929113861723</v>
      </c>
      <c r="O116" s="36">
        <v>-8662.6042013480328</v>
      </c>
      <c r="P116" s="37">
        <f t="shared" si="24"/>
        <v>-8662.6042013480328</v>
      </c>
      <c r="Q116" s="37">
        <f t="shared" si="17"/>
        <v>-8662.6042013480328</v>
      </c>
      <c r="R116" s="37">
        <f t="shared" si="17"/>
        <v>-8662.6042013480328</v>
      </c>
      <c r="S116" s="37">
        <f t="shared" si="17"/>
        <v>-8662.6042013480328</v>
      </c>
      <c r="T116" t="s">
        <v>145</v>
      </c>
      <c r="U116" t="str">
        <f t="shared" si="18"/>
        <v>Y</v>
      </c>
    </row>
    <row r="117" spans="1:21" x14ac:dyDescent="0.25">
      <c r="A117" s="10" t="s">
        <v>238</v>
      </c>
      <c r="B117" s="10"/>
      <c r="C117" s="10" t="s">
        <v>75</v>
      </c>
      <c r="D117" s="10" t="str">
        <f t="shared" si="25"/>
        <v>D.22-02-002</v>
      </c>
      <c r="E117" s="10" t="str">
        <f t="shared" si="23"/>
        <v>D.22-02-002</v>
      </c>
      <c r="F117" t="s">
        <v>76</v>
      </c>
      <c r="G117" s="10" t="str">
        <f t="shared" si="22"/>
        <v>D.22-12-044</v>
      </c>
      <c r="H117" s="10" t="str">
        <f t="shared" si="22"/>
        <v>D.22-12-044</v>
      </c>
      <c r="I117" s="10" t="str">
        <f t="shared" si="22"/>
        <v>D.22-12-044</v>
      </c>
      <c r="J117" s="10" t="str">
        <f t="shared" si="22"/>
        <v>D.22-12-044</v>
      </c>
      <c r="K117" s="36"/>
      <c r="L117" s="38">
        <v>-16.296267035367052</v>
      </c>
      <c r="M117" s="38">
        <f t="shared" si="19"/>
        <v>-16.296267035367052</v>
      </c>
      <c r="N117" s="38">
        <f t="shared" si="16"/>
        <v>-16.296267035367052</v>
      </c>
      <c r="O117" s="36">
        <v>-2058.1393794508531</v>
      </c>
      <c r="P117" s="37">
        <f t="shared" si="24"/>
        <v>-2058.1393794508531</v>
      </c>
      <c r="Q117" s="37">
        <f t="shared" si="17"/>
        <v>-2058.1393794508531</v>
      </c>
      <c r="R117" s="37">
        <f t="shared" si="17"/>
        <v>-2058.1393794508531</v>
      </c>
      <c r="S117" s="37">
        <f t="shared" si="17"/>
        <v>-2058.1393794508531</v>
      </c>
      <c r="T117" t="s">
        <v>145</v>
      </c>
      <c r="U117" t="str">
        <f t="shared" si="18"/>
        <v>N</v>
      </c>
    </row>
    <row r="118" spans="1:21" x14ac:dyDescent="0.25">
      <c r="A118" s="10" t="s">
        <v>239</v>
      </c>
      <c r="B118" s="10"/>
      <c r="C118" s="10"/>
      <c r="D118" s="10"/>
      <c r="E118" s="10"/>
      <c r="F118" t="s">
        <v>76</v>
      </c>
      <c r="G118" s="10" t="str">
        <f t="shared" si="22"/>
        <v>D.22-12-044</v>
      </c>
      <c r="H118" s="10" t="str">
        <f t="shared" si="22"/>
        <v>D.22-12-044</v>
      </c>
      <c r="I118" s="10" t="str">
        <f t="shared" si="22"/>
        <v>D.22-12-044</v>
      </c>
      <c r="J118" s="10" t="str">
        <f t="shared" si="22"/>
        <v>D.22-12-044</v>
      </c>
      <c r="K118" s="36"/>
      <c r="L118" s="38"/>
      <c r="M118" s="38"/>
      <c r="N118" s="38"/>
      <c r="O118" s="36">
        <v>-2763.5405870754594</v>
      </c>
      <c r="P118" s="37">
        <f t="shared" si="24"/>
        <v>-2763.5405870754594</v>
      </c>
      <c r="Q118" s="37">
        <f t="shared" si="17"/>
        <v>-2763.5405870754594</v>
      </c>
      <c r="R118" s="37">
        <f t="shared" si="17"/>
        <v>-2763.5405870754594</v>
      </c>
      <c r="S118" s="37">
        <f t="shared" si="17"/>
        <v>-2763.5405870754594</v>
      </c>
      <c r="T118" t="s">
        <v>145</v>
      </c>
      <c r="U118" t="str">
        <f t="shared" si="18"/>
        <v>Y</v>
      </c>
    </row>
    <row r="119" spans="1:21" x14ac:dyDescent="0.25">
      <c r="A119" s="10" t="s">
        <v>240</v>
      </c>
      <c r="B119" s="10"/>
      <c r="C119" s="10" t="s">
        <v>241</v>
      </c>
      <c r="D119" s="10" t="str">
        <f t="shared" si="25"/>
        <v>D.22-02-002, AL 6308-E</v>
      </c>
      <c r="E119" s="10" t="str">
        <f t="shared" si="23"/>
        <v>D.22-02-002, AL 6308-E</v>
      </c>
      <c r="F119" t="s">
        <v>76</v>
      </c>
      <c r="G119" s="10" t="str">
        <f t="shared" si="22"/>
        <v>D.22-12-044</v>
      </c>
      <c r="H119" s="10" t="str">
        <f t="shared" si="22"/>
        <v>D.22-12-044</v>
      </c>
      <c r="I119" s="10" t="str">
        <f t="shared" si="22"/>
        <v>D.22-12-044</v>
      </c>
      <c r="J119" s="10" t="str">
        <f t="shared" si="22"/>
        <v>D.22-12-044</v>
      </c>
      <c r="K119" s="36"/>
      <c r="L119" s="38">
        <v>10293.178</v>
      </c>
      <c r="M119" s="38">
        <f t="shared" si="19"/>
        <v>10293.178</v>
      </c>
      <c r="N119" s="38">
        <f t="shared" si="16"/>
        <v>10293.178</v>
      </c>
      <c r="O119" s="36">
        <v>14111.999064309779</v>
      </c>
      <c r="P119" s="37">
        <f t="shared" si="24"/>
        <v>14111.999064309779</v>
      </c>
      <c r="Q119" s="37">
        <f t="shared" si="17"/>
        <v>14111.999064309779</v>
      </c>
      <c r="R119" s="37">
        <f t="shared" si="17"/>
        <v>14111.999064309779</v>
      </c>
      <c r="S119" s="37">
        <f t="shared" si="17"/>
        <v>14111.999064309779</v>
      </c>
      <c r="T119" t="s">
        <v>145</v>
      </c>
      <c r="U119" t="str">
        <f t="shared" si="18"/>
        <v>N</v>
      </c>
    </row>
    <row r="120" spans="1:21" x14ac:dyDescent="0.25">
      <c r="A120" s="10" t="s">
        <v>242</v>
      </c>
      <c r="B120" s="10"/>
      <c r="C120" s="10" t="s">
        <v>243</v>
      </c>
      <c r="D120" s="10" t="str">
        <f t="shared" si="25"/>
        <v>D.21-11-002</v>
      </c>
      <c r="E120" s="10" t="str">
        <f t="shared" si="23"/>
        <v>D.21-11-002</v>
      </c>
      <c r="F120" t="s">
        <v>244</v>
      </c>
      <c r="G120" s="10" t="str">
        <f t="shared" si="22"/>
        <v>Preliminary Statement  JH</v>
      </c>
      <c r="H120" s="10" t="str">
        <f t="shared" si="22"/>
        <v>Preliminary Statement  JH</v>
      </c>
      <c r="I120" s="10" t="str">
        <f t="shared" si="22"/>
        <v>Preliminary Statement  JH</v>
      </c>
      <c r="J120" s="10" t="str">
        <f t="shared" si="22"/>
        <v>Preliminary Statement  JH</v>
      </c>
      <c r="K120" s="36"/>
      <c r="L120" s="38">
        <v>20258.552</v>
      </c>
      <c r="M120" s="38">
        <f t="shared" si="19"/>
        <v>20258.552</v>
      </c>
      <c r="N120" s="38">
        <f t="shared" si="16"/>
        <v>20258.552</v>
      </c>
      <c r="O120" s="36">
        <v>1142.6683415070256</v>
      </c>
      <c r="P120" s="37">
        <f t="shared" si="24"/>
        <v>1142.6683415070256</v>
      </c>
      <c r="Q120" s="37">
        <f t="shared" si="17"/>
        <v>1142.6683415070256</v>
      </c>
      <c r="R120" s="37">
        <f t="shared" si="17"/>
        <v>1142.6683415070256</v>
      </c>
      <c r="S120" s="37">
        <f t="shared" si="17"/>
        <v>1142.6683415070256</v>
      </c>
      <c r="T120" t="s">
        <v>145</v>
      </c>
      <c r="U120" t="str">
        <f t="shared" si="18"/>
        <v>Y</v>
      </c>
    </row>
    <row r="121" spans="1:21" x14ac:dyDescent="0.25">
      <c r="A121" s="10" t="s">
        <v>245</v>
      </c>
      <c r="B121" s="10"/>
      <c r="C121" s="10" t="s">
        <v>246</v>
      </c>
      <c r="D121" s="10" t="str">
        <f t="shared" si="25"/>
        <v>D.21-12-001</v>
      </c>
      <c r="E121" s="10" t="str">
        <f t="shared" si="23"/>
        <v>D.21-12-001</v>
      </c>
      <c r="F121" t="s">
        <v>246</v>
      </c>
      <c r="G121" s="10" t="str">
        <f t="shared" si="22"/>
        <v>D.21-12-001</v>
      </c>
      <c r="H121" s="10" t="str">
        <f t="shared" si="22"/>
        <v>D.21-12-001</v>
      </c>
      <c r="I121" s="10" t="str">
        <f t="shared" si="22"/>
        <v>D.21-12-001</v>
      </c>
      <c r="J121" s="10" t="str">
        <f t="shared" si="22"/>
        <v>D.21-12-001</v>
      </c>
      <c r="K121" s="36"/>
      <c r="L121" s="38">
        <v>-135562.32800000001</v>
      </c>
      <c r="M121" s="38">
        <f t="shared" si="19"/>
        <v>-135562.32800000001</v>
      </c>
      <c r="N121" s="38">
        <f t="shared" si="16"/>
        <v>-135562.32800000001</v>
      </c>
      <c r="O121" s="36">
        <v>-135562.32800000001</v>
      </c>
      <c r="P121" s="37"/>
      <c r="Q121" s="37"/>
      <c r="R121" s="37"/>
      <c r="S121" s="37"/>
      <c r="T121" t="s">
        <v>117</v>
      </c>
      <c r="U121" t="str">
        <f t="shared" si="18"/>
        <v>N</v>
      </c>
    </row>
    <row r="122" spans="1:21" x14ac:dyDescent="0.25">
      <c r="A122" s="10" t="s">
        <v>247</v>
      </c>
      <c r="B122" s="10"/>
      <c r="C122" s="10" t="s">
        <v>248</v>
      </c>
      <c r="D122" s="10" t="str">
        <f t="shared" si="25"/>
        <v>FERC Docket No. EL00-05-000</v>
      </c>
      <c r="E122" s="10" t="str">
        <f t="shared" si="23"/>
        <v>FERC Docket No. EL00-05-000</v>
      </c>
      <c r="G122" s="10"/>
      <c r="H122" s="10"/>
      <c r="I122" s="10"/>
      <c r="J122" s="10"/>
      <c r="K122" s="36"/>
      <c r="L122" s="38">
        <v>-337524.23942</v>
      </c>
      <c r="M122" s="38">
        <f t="shared" si="19"/>
        <v>-337524.23942</v>
      </c>
      <c r="N122" s="38">
        <f t="shared" si="16"/>
        <v>-337524.23942</v>
      </c>
      <c r="O122" s="36"/>
      <c r="P122" s="37"/>
      <c r="Q122" s="37"/>
      <c r="R122" s="37"/>
      <c r="S122" s="37"/>
      <c r="T122" t="s">
        <v>84</v>
      </c>
      <c r="U122" t="str">
        <f t="shared" si="18"/>
        <v>N</v>
      </c>
    </row>
    <row r="123" spans="1:21" x14ac:dyDescent="0.25">
      <c r="A123" s="10" t="s">
        <v>249</v>
      </c>
      <c r="B123" s="10"/>
      <c r="C123" s="10"/>
      <c r="D123" s="10" t="s">
        <v>250</v>
      </c>
      <c r="E123" s="10" t="str">
        <f t="shared" si="23"/>
        <v>D.21-12-011</v>
      </c>
      <c r="F123" t="s">
        <v>250</v>
      </c>
      <c r="G123" s="10" t="str">
        <f t="shared" si="22"/>
        <v>D.21-12-011</v>
      </c>
      <c r="H123" t="s">
        <v>251</v>
      </c>
      <c r="I123" t="s">
        <v>252</v>
      </c>
      <c r="J123" s="10" t="str">
        <f t="shared" si="22"/>
        <v>D.21-12-011, AL 6934-E</v>
      </c>
      <c r="K123" s="36"/>
      <c r="L123" s="38"/>
      <c r="M123" s="38">
        <v>31613.114024999999</v>
      </c>
      <c r="N123" s="38">
        <f t="shared" si="16"/>
        <v>31613.114024999999</v>
      </c>
      <c r="O123" s="36">
        <v>13221.407879999999</v>
      </c>
      <c r="P123" s="37">
        <f t="shared" si="24"/>
        <v>13221.407879999999</v>
      </c>
      <c r="Q123" s="37">
        <v>31416.005880000001</v>
      </c>
      <c r="R123" s="37">
        <v>49357.901129999998</v>
      </c>
      <c r="S123" s="37">
        <f t="shared" si="17"/>
        <v>49357.901129999998</v>
      </c>
      <c r="T123" t="s">
        <v>145</v>
      </c>
      <c r="U123" t="str">
        <f t="shared" si="18"/>
        <v>N</v>
      </c>
    </row>
    <row r="124" spans="1:21" x14ac:dyDescent="0.25">
      <c r="A124" s="10"/>
      <c r="B124" s="10"/>
      <c r="C124" s="10"/>
      <c r="D124" s="10"/>
      <c r="E124" s="10"/>
      <c r="G124" s="10"/>
      <c r="H124" s="10"/>
      <c r="I124" s="10"/>
      <c r="J124" s="10"/>
      <c r="K124" s="36"/>
      <c r="L124" s="38"/>
      <c r="M124" s="38"/>
      <c r="N124" s="36"/>
      <c r="O124" s="36"/>
      <c r="P124" s="38"/>
      <c r="Q124" s="37"/>
      <c r="R124" s="37"/>
      <c r="S124" s="37"/>
    </row>
    <row r="125" spans="1:21" x14ac:dyDescent="0.25">
      <c r="A125" s="28" t="s">
        <v>253</v>
      </c>
      <c r="D125" s="10"/>
      <c r="E125" s="10"/>
      <c r="G125" s="10"/>
      <c r="H125" s="10"/>
      <c r="I125" s="10"/>
      <c r="J125" s="10"/>
      <c r="K125" s="41">
        <f t="shared" ref="K125:S125" si="26">SUM(K76:K123)</f>
        <v>1003355.775437456</v>
      </c>
      <c r="L125" s="41">
        <f t="shared" si="26"/>
        <v>193330.48104097764</v>
      </c>
      <c r="M125" s="41">
        <f t="shared" si="26"/>
        <v>209354.03974971673</v>
      </c>
      <c r="N125" s="44">
        <f t="shared" si="26"/>
        <v>209354.03974971673</v>
      </c>
      <c r="O125" s="44">
        <f t="shared" si="26"/>
        <v>447344.49934588413</v>
      </c>
      <c r="P125" s="41">
        <f t="shared" si="26"/>
        <v>589274.93664588407</v>
      </c>
      <c r="Q125" s="41">
        <f t="shared" si="26"/>
        <v>607883.55026861315</v>
      </c>
      <c r="R125" s="41">
        <f t="shared" si="26"/>
        <v>625825.44551861321</v>
      </c>
      <c r="S125" s="41">
        <f t="shared" si="26"/>
        <v>625825.44551861321</v>
      </c>
    </row>
    <row r="126" spans="1:21" x14ac:dyDescent="0.25">
      <c r="D126" s="10"/>
      <c r="E126" s="10"/>
      <c r="G126" s="10"/>
      <c r="H126" s="10"/>
      <c r="I126" s="10"/>
      <c r="J126" s="10"/>
      <c r="K126" s="36"/>
      <c r="L126" s="38"/>
      <c r="M126" s="38"/>
      <c r="N126" s="36"/>
      <c r="O126" s="36"/>
      <c r="P126" s="38"/>
      <c r="Q126" s="37"/>
      <c r="R126" s="37"/>
      <c r="S126" s="37"/>
    </row>
    <row r="127" spans="1:21" x14ac:dyDescent="0.25">
      <c r="A127" s="28" t="s">
        <v>254</v>
      </c>
      <c r="D127" s="10"/>
      <c r="E127" s="10"/>
      <c r="H127" s="10"/>
      <c r="I127" s="10"/>
      <c r="J127" s="10"/>
      <c r="K127" s="36"/>
      <c r="L127" s="38"/>
      <c r="M127" s="38"/>
      <c r="N127" s="36"/>
      <c r="O127" s="36"/>
      <c r="P127" s="38"/>
      <c r="Q127" s="37"/>
      <c r="R127" s="37"/>
      <c r="S127" s="37"/>
    </row>
    <row r="128" spans="1:21" x14ac:dyDescent="0.25">
      <c r="A128" t="s">
        <v>255</v>
      </c>
      <c r="B128" t="s">
        <v>256</v>
      </c>
      <c r="C128" t="str">
        <f>B128</f>
        <v>ER19-13-000</v>
      </c>
      <c r="D128" s="10" t="str">
        <f t="shared" si="23"/>
        <v>ER19-13-000</v>
      </c>
      <c r="E128" s="10" t="str">
        <f t="shared" si="23"/>
        <v>ER19-13-000</v>
      </c>
      <c r="F128" t="s">
        <v>257</v>
      </c>
      <c r="G128" t="str">
        <f>F128</f>
        <v>ER22-2986-000</v>
      </c>
      <c r="H128" s="10" t="str">
        <f t="shared" ref="H128:J132" si="27">G128</f>
        <v>ER22-2986-000</v>
      </c>
      <c r="I128" s="10" t="str">
        <f t="shared" si="27"/>
        <v>ER22-2986-000</v>
      </c>
      <c r="J128" s="10" t="str">
        <f t="shared" si="27"/>
        <v>ER22-2986-000</v>
      </c>
      <c r="K128" s="37">
        <v>2825971.8331861766</v>
      </c>
      <c r="L128" s="37">
        <v>2814565.2410043273</v>
      </c>
      <c r="M128" s="38">
        <f>L128</f>
        <v>2814565.2410043273</v>
      </c>
      <c r="N128" s="38">
        <f>M128</f>
        <v>2814565.2410043273</v>
      </c>
      <c r="O128" s="37">
        <v>3183965.255121164</v>
      </c>
      <c r="P128" s="37">
        <f>O128</f>
        <v>3183965.255121164</v>
      </c>
      <c r="Q128" s="37">
        <f t="shared" si="17"/>
        <v>3183965.255121164</v>
      </c>
      <c r="R128" s="37">
        <f t="shared" si="17"/>
        <v>3183965.255121164</v>
      </c>
      <c r="S128" s="37">
        <f t="shared" si="17"/>
        <v>3183965.255121164</v>
      </c>
      <c r="T128" t="s">
        <v>258</v>
      </c>
      <c r="U128" t="str">
        <f>IF(RIGHT(A128,1)="*","Y","N")</f>
        <v>N</v>
      </c>
    </row>
    <row r="129" spans="1:21" x14ac:dyDescent="0.25">
      <c r="A129" t="s">
        <v>259</v>
      </c>
      <c r="B129" t="s">
        <v>260</v>
      </c>
      <c r="C129" t="str">
        <f>B129</f>
        <v>ER19-520-000</v>
      </c>
      <c r="D129" s="10" t="str">
        <f t="shared" si="23"/>
        <v>ER19-520-000</v>
      </c>
      <c r="E129" s="10" t="str">
        <f t="shared" si="23"/>
        <v>ER19-520-000</v>
      </c>
      <c r="F129" t="s">
        <v>261</v>
      </c>
      <c r="G129" t="str">
        <f>F129</f>
        <v>ER23-595-000</v>
      </c>
      <c r="H129" s="10" t="str">
        <f t="shared" si="27"/>
        <v>ER23-595-000</v>
      </c>
      <c r="I129" s="10" t="str">
        <f t="shared" si="27"/>
        <v>ER23-595-000</v>
      </c>
      <c r="J129" s="10" t="str">
        <f t="shared" si="27"/>
        <v>ER23-595-000</v>
      </c>
      <c r="K129" s="37">
        <v>57898.020122454589</v>
      </c>
      <c r="L129" s="37">
        <v>312445.4710489877</v>
      </c>
      <c r="M129" s="38">
        <f t="shared" ref="M129:N132" si="28">L129</f>
        <v>312445.4710489877</v>
      </c>
      <c r="N129" s="38">
        <f t="shared" si="28"/>
        <v>312445.4710489877</v>
      </c>
      <c r="O129" s="37">
        <v>325747.63098524226</v>
      </c>
      <c r="P129" s="37">
        <v>492205.46686767653</v>
      </c>
      <c r="Q129" s="37">
        <f t="shared" si="17"/>
        <v>492205.46686767653</v>
      </c>
      <c r="R129" s="37">
        <f t="shared" si="17"/>
        <v>492205.46686767653</v>
      </c>
      <c r="S129" s="37">
        <f t="shared" si="17"/>
        <v>492205.46686767653</v>
      </c>
      <c r="T129" t="s">
        <v>262</v>
      </c>
      <c r="U129" t="str">
        <f>IF(RIGHT(A129,1)="*","Y","N")</f>
        <v>N</v>
      </c>
    </row>
    <row r="130" spans="1:21" x14ac:dyDescent="0.25">
      <c r="A130" t="s">
        <v>263</v>
      </c>
      <c r="B130" t="s">
        <v>264</v>
      </c>
      <c r="C130" t="str">
        <f>B130</f>
        <v>ER21-2980-000</v>
      </c>
      <c r="D130" s="10" t="str">
        <f t="shared" si="23"/>
        <v>ER21-2980-000</v>
      </c>
      <c r="E130" s="10" t="str">
        <f t="shared" si="23"/>
        <v>ER21-2980-000</v>
      </c>
      <c r="F130" t="s">
        <v>257</v>
      </c>
      <c r="G130" t="str">
        <f>F130</f>
        <v>ER22-2986-000</v>
      </c>
      <c r="H130" s="10" t="str">
        <f t="shared" si="27"/>
        <v>ER22-2986-000</v>
      </c>
      <c r="I130" s="10" t="str">
        <f t="shared" si="27"/>
        <v>ER22-2986-000</v>
      </c>
      <c r="J130" s="10" t="str">
        <f t="shared" si="27"/>
        <v>ER22-2986-000</v>
      </c>
      <c r="K130" s="37">
        <v>-184359.48512676329</v>
      </c>
      <c r="L130" s="37">
        <v>-184869.93641529346</v>
      </c>
      <c r="M130" s="38">
        <f t="shared" si="28"/>
        <v>-184869.93641529346</v>
      </c>
      <c r="N130" s="38">
        <f t="shared" si="28"/>
        <v>-184869.93641529346</v>
      </c>
      <c r="O130" s="37">
        <v>-445214.97731234826</v>
      </c>
      <c r="P130" s="37">
        <f>O130</f>
        <v>-445214.97731234826</v>
      </c>
      <c r="Q130" s="37">
        <f t="shared" si="17"/>
        <v>-445214.97731234826</v>
      </c>
      <c r="R130" s="37">
        <f t="shared" si="17"/>
        <v>-445214.97731234826</v>
      </c>
      <c r="S130" s="37">
        <f t="shared" si="17"/>
        <v>-445214.97731234826</v>
      </c>
      <c r="T130" t="s">
        <v>262</v>
      </c>
      <c r="U130" t="str">
        <f>IF(RIGHT(A130,1)="*","Y","N")</f>
        <v>N</v>
      </c>
    </row>
    <row r="131" spans="1:21" x14ac:dyDescent="0.25">
      <c r="A131" t="s">
        <v>265</v>
      </c>
      <c r="B131" t="s">
        <v>264</v>
      </c>
      <c r="C131" t="str">
        <f>B131</f>
        <v>ER21-2980-000</v>
      </c>
      <c r="D131" s="10" t="str">
        <f t="shared" si="23"/>
        <v>ER21-2980-000</v>
      </c>
      <c r="E131" s="10" t="str">
        <f t="shared" si="23"/>
        <v>ER21-2980-000</v>
      </c>
      <c r="F131" t="s">
        <v>257</v>
      </c>
      <c r="G131" t="str">
        <f>F131</f>
        <v>ER22-2986-000</v>
      </c>
      <c r="H131" s="10" t="str">
        <f t="shared" si="27"/>
        <v>ER22-2986-000</v>
      </c>
      <c r="I131" s="10" t="str">
        <f t="shared" si="27"/>
        <v>ER22-2986-000</v>
      </c>
      <c r="J131" s="10" t="str">
        <f t="shared" si="27"/>
        <v>ER22-2986-000</v>
      </c>
      <c r="K131" s="37">
        <v>6828.5396988376588</v>
      </c>
      <c r="L131" s="37">
        <v>6802.2858259906052</v>
      </c>
      <c r="M131" s="38">
        <f t="shared" si="28"/>
        <v>6802.2858259906052</v>
      </c>
      <c r="N131" s="38">
        <f t="shared" si="28"/>
        <v>6802.2858259906052</v>
      </c>
      <c r="O131" s="37">
        <v>41539.800000000003</v>
      </c>
      <c r="P131" s="37">
        <f>O131</f>
        <v>41539.800000000003</v>
      </c>
      <c r="Q131" s="37">
        <f t="shared" si="17"/>
        <v>41539.800000000003</v>
      </c>
      <c r="R131" s="37">
        <f t="shared" si="17"/>
        <v>41539.800000000003</v>
      </c>
      <c r="S131" s="37">
        <f t="shared" si="17"/>
        <v>41539.800000000003</v>
      </c>
      <c r="T131" t="s">
        <v>262</v>
      </c>
      <c r="U131" t="str">
        <f>IF(RIGHT(A131,1)="*","Y","N")</f>
        <v>N</v>
      </c>
    </row>
    <row r="132" spans="1:21" x14ac:dyDescent="0.25">
      <c r="A132" t="s">
        <v>266</v>
      </c>
      <c r="B132" t="s">
        <v>264</v>
      </c>
      <c r="C132" t="str">
        <f>B132</f>
        <v>ER21-2980-000</v>
      </c>
      <c r="D132" s="10" t="str">
        <f t="shared" si="23"/>
        <v>ER21-2980-000</v>
      </c>
      <c r="E132" s="10" t="str">
        <f t="shared" si="23"/>
        <v>ER21-2980-000</v>
      </c>
      <c r="F132" t="s">
        <v>257</v>
      </c>
      <c r="G132" t="str">
        <f>F132</f>
        <v>ER22-2986-000</v>
      </c>
      <c r="H132" s="10" t="str">
        <f t="shared" si="27"/>
        <v>ER22-2986-000</v>
      </c>
      <c r="I132" s="10" t="str">
        <f t="shared" si="27"/>
        <v>ER22-2986-000</v>
      </c>
      <c r="J132" s="10" t="str">
        <f t="shared" si="27"/>
        <v>ER22-2986-000</v>
      </c>
      <c r="K132" s="37">
        <v>0</v>
      </c>
      <c r="L132" s="37">
        <f t="shared" ref="L132" si="29">K132</f>
        <v>0</v>
      </c>
      <c r="M132" s="38">
        <f t="shared" si="28"/>
        <v>0</v>
      </c>
      <c r="N132" s="38">
        <f t="shared" si="28"/>
        <v>0</v>
      </c>
      <c r="O132" s="37">
        <v>0</v>
      </c>
      <c r="P132" s="37">
        <f t="shared" ref="P132" si="30">O132</f>
        <v>0</v>
      </c>
      <c r="Q132" s="37">
        <f t="shared" si="17"/>
        <v>0</v>
      </c>
      <c r="R132" s="37">
        <f t="shared" si="17"/>
        <v>0</v>
      </c>
      <c r="S132" s="37">
        <f t="shared" si="17"/>
        <v>0</v>
      </c>
      <c r="T132" t="s">
        <v>262</v>
      </c>
      <c r="U132" t="str">
        <f>IF(RIGHT(A132,1)="*","Y","N")</f>
        <v>N</v>
      </c>
    </row>
    <row r="133" spans="1:21" x14ac:dyDescent="0.25">
      <c r="A133" s="28" t="s">
        <v>267</v>
      </c>
      <c r="D133" s="10"/>
      <c r="K133" s="44">
        <f t="shared" ref="K133:S133" si="31">SUM(K128:K132)</f>
        <v>2706338.9078807058</v>
      </c>
      <c r="L133" s="41">
        <f t="shared" si="31"/>
        <v>2948943.0614640121</v>
      </c>
      <c r="M133" s="41">
        <f t="shared" si="31"/>
        <v>2948943.0614640121</v>
      </c>
      <c r="N133" s="41">
        <f t="shared" si="31"/>
        <v>2948943.0614640121</v>
      </c>
      <c r="O133" s="44">
        <f t="shared" si="31"/>
        <v>3106037.7087940578</v>
      </c>
      <c r="P133" s="41">
        <f t="shared" si="31"/>
        <v>3272495.544676492</v>
      </c>
      <c r="Q133" s="41">
        <f t="shared" si="31"/>
        <v>3272495.544676492</v>
      </c>
      <c r="R133" s="41">
        <f t="shared" si="31"/>
        <v>3272495.544676492</v>
      </c>
      <c r="S133" s="41">
        <f t="shared" si="31"/>
        <v>3272495.544676492</v>
      </c>
    </row>
    <row r="134" spans="1:21" x14ac:dyDescent="0.25">
      <c r="D134" s="10"/>
      <c r="K134" s="36"/>
      <c r="L134" s="38"/>
      <c r="M134" s="38"/>
      <c r="N134" s="36"/>
      <c r="O134" s="36"/>
      <c r="P134" s="38"/>
      <c r="Q134" s="37"/>
      <c r="R134" s="37"/>
      <c r="S134" s="37"/>
    </row>
    <row r="135" spans="1:21" ht="15.75" thickBot="1" x14ac:dyDescent="0.3">
      <c r="A135" s="28" t="s">
        <v>268</v>
      </c>
      <c r="D135" s="10"/>
      <c r="K135" s="45">
        <f t="shared" ref="K135:S135" si="32">K73+K125+K133</f>
        <v>15754775.728784401</v>
      </c>
      <c r="L135" s="46">
        <f t="shared" si="32"/>
        <v>14839818.914422266</v>
      </c>
      <c r="M135" s="46">
        <f t="shared" si="32"/>
        <v>15105926.487811347</v>
      </c>
      <c r="N135" s="45">
        <f t="shared" si="32"/>
        <v>15105926.487811347</v>
      </c>
      <c r="O135" s="45">
        <f t="shared" si="32"/>
        <v>15619059.689838821</v>
      </c>
      <c r="P135" s="46">
        <f t="shared" si="32"/>
        <v>16591934.385485906</v>
      </c>
      <c r="Q135" s="46">
        <f t="shared" si="32"/>
        <v>16187410.008912498</v>
      </c>
      <c r="R135" s="46">
        <f t="shared" si="32"/>
        <v>17396511.821657501</v>
      </c>
      <c r="S135" s="46">
        <f t="shared" si="32"/>
        <v>17759989.301309377</v>
      </c>
      <c r="T135" s="43"/>
    </row>
    <row r="136" spans="1:21" ht="15.75" thickTop="1" x14ac:dyDescent="0.25">
      <c r="K136" s="36">
        <v>15754775.728784397</v>
      </c>
      <c r="L136" s="37">
        <v>14839818.714197448</v>
      </c>
      <c r="M136" s="38">
        <v>15105926.287586529</v>
      </c>
      <c r="N136" s="38">
        <v>15105926.287586529</v>
      </c>
      <c r="O136" s="36">
        <v>15619060.132071162</v>
      </c>
      <c r="P136" s="37">
        <v>16591934.827718249</v>
      </c>
      <c r="Q136" s="37">
        <v>16187410.451144839</v>
      </c>
      <c r="R136" s="37">
        <v>17396512.263889838</v>
      </c>
      <c r="S136" s="37">
        <v>17759989.743541721</v>
      </c>
    </row>
    <row r="137" spans="1:21" x14ac:dyDescent="0.25">
      <c r="K137" s="36">
        <f t="shared" ref="K137" si="33">K135-K136</f>
        <v>0</v>
      </c>
      <c r="L137" s="38">
        <f>L135-L136</f>
        <v>0.20022481866180897</v>
      </c>
      <c r="M137" s="38">
        <f>M135-M136</f>
        <v>0.20022481866180897</v>
      </c>
      <c r="N137" s="36">
        <f t="shared" ref="N137:S137" si="34">N135-N136</f>
        <v>0.20022481866180897</v>
      </c>
      <c r="O137" s="36">
        <f t="shared" si="34"/>
        <v>-0.44223234057426453</v>
      </c>
      <c r="P137" s="36">
        <f t="shared" si="34"/>
        <v>-0.44223234243690968</v>
      </c>
      <c r="Q137" s="36">
        <f t="shared" si="34"/>
        <v>-0.44223234057426453</v>
      </c>
      <c r="R137" s="36">
        <f t="shared" si="34"/>
        <v>-0.44223233684897423</v>
      </c>
      <c r="S137" s="36">
        <f t="shared" si="34"/>
        <v>-0.44223234429955482</v>
      </c>
    </row>
    <row r="138" spans="1:21" x14ac:dyDescent="0.25">
      <c r="K138" s="47"/>
      <c r="L138" s="48"/>
      <c r="O138" s="48"/>
      <c r="S138" s="37"/>
    </row>
    <row r="139" spans="1:21" x14ac:dyDescent="0.25">
      <c r="S139" s="37"/>
    </row>
    <row r="140" spans="1:21" x14ac:dyDescent="0.25">
      <c r="O140" s="38"/>
      <c r="P140" s="36"/>
      <c r="Q140" s="36"/>
      <c r="R140" s="36"/>
      <c r="S140" s="37"/>
    </row>
    <row r="141" spans="1:21" x14ac:dyDescent="0.25">
      <c r="A141" t="s">
        <v>269</v>
      </c>
      <c r="S141" s="37"/>
    </row>
    <row r="142" spans="1:21" x14ac:dyDescent="0.25">
      <c r="A142" t="s">
        <v>270</v>
      </c>
      <c r="S142" s="37"/>
    </row>
    <row r="143" spans="1:21" x14ac:dyDescent="0.25">
      <c r="A143" t="s">
        <v>271</v>
      </c>
      <c r="S143" s="37"/>
    </row>
    <row r="144" spans="1:21" x14ac:dyDescent="0.25">
      <c r="A144" t="s">
        <v>272</v>
      </c>
      <c r="S144" s="37"/>
    </row>
    <row r="145" spans="1:19" x14ac:dyDescent="0.25">
      <c r="A145" t="s">
        <v>273</v>
      </c>
      <c r="S145" s="37"/>
    </row>
    <row r="146" spans="1:19" x14ac:dyDescent="0.25">
      <c r="A146" t="s">
        <v>274</v>
      </c>
    </row>
    <row r="147" spans="1:19" x14ac:dyDescent="0.25">
      <c r="A147" t="s">
        <v>275</v>
      </c>
    </row>
    <row r="148" spans="1:19" x14ac:dyDescent="0.25">
      <c r="A148" t="s">
        <v>276</v>
      </c>
    </row>
    <row r="149" spans="1:19" x14ac:dyDescent="0.25">
      <c r="A149" t="s">
        <v>277</v>
      </c>
    </row>
    <row r="150" spans="1:19" x14ac:dyDescent="0.25">
      <c r="A150" t="s">
        <v>278</v>
      </c>
    </row>
  </sheetData>
  <mergeCells count="2">
    <mergeCell ref="B7:J7"/>
    <mergeCell ref="K7:S7"/>
  </mergeCells>
  <pageMargins left="0.7" right="0.7" top="0.75" bottom="0.75" header="0.3" footer="0.3"/>
  <pageSetup paperSize="5" scale="24" orientation="landscape" r:id="rId1"/>
  <headerFooter>
    <oddFooter>&amp;C&amp;1#&amp;"Calibri"&amp;10&amp;K000000Internal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0190-A275-4A50-9C2A-66E2796676F1}">
  <sheetPr>
    <pageSetUpPr autoPageBreaks="0"/>
  </sheetPr>
  <dimension ref="A2:W171"/>
  <sheetViews>
    <sheetView showGridLines="0" zoomScaleNormal="100" workbookViewId="0">
      <selection activeCell="J135" sqref="J135"/>
    </sheetView>
  </sheetViews>
  <sheetFormatPr defaultColWidth="9.140625" defaultRowHeight="15" x14ac:dyDescent="0.25"/>
  <cols>
    <col min="1" max="1" width="51.42578125" customWidth="1"/>
    <col min="2" max="2" width="24.42578125" bestFit="1" customWidth="1"/>
    <col min="3" max="3" width="46.85546875" customWidth="1"/>
    <col min="4" max="4" width="14.85546875" style="27" customWidth="1"/>
    <col min="5" max="5" width="23" customWidth="1"/>
    <col min="6" max="6" width="15.7109375" customWidth="1"/>
    <col min="7" max="7" width="15.7109375" bestFit="1" customWidth="1"/>
    <col min="8" max="9" width="15.42578125" bestFit="1" customWidth="1"/>
    <col min="10" max="10" width="15.42578125" style="43" customWidth="1"/>
    <col min="11" max="11" width="15" bestFit="1" customWidth="1"/>
    <col min="12" max="12" width="13.85546875" customWidth="1"/>
    <col min="13" max="13" width="13.7109375" bestFit="1" customWidth="1"/>
    <col min="14" max="14" width="13" bestFit="1" customWidth="1"/>
    <col min="15" max="15" width="10.42578125" customWidth="1"/>
    <col min="17" max="17" width="22.140625" bestFit="1" customWidth="1"/>
    <col min="18" max="18" width="17.28515625" customWidth="1"/>
    <col min="19" max="19" width="18.85546875" bestFit="1" customWidth="1"/>
    <col min="20" max="20" width="14.7109375" customWidth="1"/>
    <col min="21" max="21" width="13.85546875" customWidth="1"/>
    <col min="22" max="22" width="13.7109375" customWidth="1"/>
    <col min="23" max="23" width="31.85546875" customWidth="1"/>
    <col min="24" max="24" width="15.42578125" customWidth="1"/>
  </cols>
  <sheetData>
    <row r="2" spans="1:23" x14ac:dyDescent="0.25">
      <c r="A2" t="str">
        <f>'Authorized Rev Req'!A2</f>
        <v>Annual Period 2023</v>
      </c>
      <c r="B2" s="25"/>
    </row>
    <row r="3" spans="1:23" x14ac:dyDescent="0.25">
      <c r="A3" t="str">
        <f>'Authorized Rev Req'!A3</f>
        <v>Reporting Date: September 1, 2023</v>
      </c>
      <c r="B3" s="25"/>
    </row>
    <row r="4" spans="1:23" x14ac:dyDescent="0.25">
      <c r="B4" s="25"/>
      <c r="C4" s="10"/>
    </row>
    <row r="5" spans="1:23" x14ac:dyDescent="0.25">
      <c r="A5" s="28" t="s">
        <v>279</v>
      </c>
      <c r="B5" s="49">
        <f>'Authorized Rev Req'!S135</f>
        <v>17759989.301309377</v>
      </c>
      <c r="F5" s="33"/>
    </row>
    <row r="6" spans="1:23" x14ac:dyDescent="0.25">
      <c r="A6" s="28" t="s">
        <v>280</v>
      </c>
      <c r="B6" s="49" t="str">
        <f>'Authorized Rev Req'!S5</f>
        <v>September 1</v>
      </c>
      <c r="F6" s="33"/>
    </row>
    <row r="7" spans="1:23" ht="32.25" customHeight="1" x14ac:dyDescent="0.25">
      <c r="A7" s="101" t="s">
        <v>281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23" ht="71.25" customHeight="1" x14ac:dyDescent="0.25">
      <c r="A8" s="50" t="s">
        <v>49</v>
      </c>
      <c r="B8" s="50" t="s">
        <v>282</v>
      </c>
      <c r="C8" s="51" t="s">
        <v>50</v>
      </c>
      <c r="D8" s="52" t="s">
        <v>283</v>
      </c>
      <c r="E8" s="51" t="s">
        <v>52</v>
      </c>
      <c r="F8" s="102"/>
      <c r="G8" s="102"/>
      <c r="H8" s="102"/>
      <c r="I8" s="102"/>
      <c r="J8" s="51" t="s">
        <v>284</v>
      </c>
      <c r="Q8" s="53" t="s">
        <v>285</v>
      </c>
      <c r="R8" s="53"/>
    </row>
    <row r="9" spans="1:23" x14ac:dyDescent="0.25">
      <c r="A9" s="28" t="s">
        <v>54</v>
      </c>
      <c r="F9">
        <v>2023</v>
      </c>
      <c r="G9">
        <v>2024</v>
      </c>
      <c r="H9">
        <v>2025</v>
      </c>
      <c r="I9">
        <v>2026</v>
      </c>
      <c r="R9" s="31">
        <f>F9</f>
        <v>2023</v>
      </c>
      <c r="S9" s="31">
        <f t="shared" ref="S9:U9" si="0">G9</f>
        <v>2024</v>
      </c>
      <c r="T9" s="31">
        <f t="shared" si="0"/>
        <v>2025</v>
      </c>
      <c r="U9" s="31">
        <f t="shared" si="0"/>
        <v>2026</v>
      </c>
    </row>
    <row r="10" spans="1:23" x14ac:dyDescent="0.25">
      <c r="A10" t="s">
        <v>55</v>
      </c>
      <c r="C10" s="54" t="str">
        <f>'Authorized Rev Req'!I9</f>
        <v>D.20-12-005, AL 6389-E</v>
      </c>
      <c r="D10" s="54">
        <f>'Authorized Rev Req'!R9</f>
        <v>4813601.9420430874</v>
      </c>
      <c r="E10" t="s">
        <v>58</v>
      </c>
      <c r="F10" s="11">
        <f>D10</f>
        <v>4813601.9420430874</v>
      </c>
      <c r="G10" s="11">
        <f t="shared" ref="G10:I12" si="1">F10</f>
        <v>4813601.9420430874</v>
      </c>
      <c r="H10" s="11">
        <f t="shared" si="1"/>
        <v>4813601.9420430874</v>
      </c>
      <c r="I10" s="11">
        <f t="shared" si="1"/>
        <v>4813601.9420430874</v>
      </c>
      <c r="J10" s="43" t="s">
        <v>286</v>
      </c>
      <c r="K10" s="55"/>
      <c r="Q10" t="s">
        <v>77</v>
      </c>
      <c r="R10" s="11">
        <f>SUMIF($E$10:$E$117,$Q10,F$10:F$117)</f>
        <v>4548529.9373542331</v>
      </c>
      <c r="S10" s="11">
        <f>SUMIF($E$10:$E$117,$Q10,G$10:G$117)</f>
        <v>4015010.6731874496</v>
      </c>
      <c r="T10" s="11">
        <f>SUMIF($E$10:$E$117,$Q10,H$10:H$117)</f>
        <v>4015010.6731874496</v>
      </c>
      <c r="U10" s="11">
        <f>SUMIF($E$10:$E$117,$Q10,I$10:I$117)</f>
        <v>4015010.6731874496</v>
      </c>
      <c r="W10" s="11"/>
    </row>
    <row r="11" spans="1:23" x14ac:dyDescent="0.25">
      <c r="A11" t="s">
        <v>59</v>
      </c>
      <c r="C11" s="54" t="str">
        <f>'Authorized Rev Req'!I10</f>
        <v>D.20-12-005, AL 6389-E</v>
      </c>
      <c r="D11" s="54">
        <f>'Authorized Rev Req'!R10</f>
        <v>473620.75358106912</v>
      </c>
      <c r="E11" t="s">
        <v>60</v>
      </c>
      <c r="F11" s="11">
        <f>D11</f>
        <v>473620.75358106912</v>
      </c>
      <c r="G11" s="11">
        <f t="shared" si="1"/>
        <v>473620.75358106912</v>
      </c>
      <c r="H11" s="11">
        <f t="shared" si="1"/>
        <v>473620.75358106912</v>
      </c>
      <c r="I11" s="11">
        <f t="shared" si="1"/>
        <v>473620.75358106912</v>
      </c>
      <c r="J11" s="43" t="s">
        <v>286</v>
      </c>
      <c r="K11" s="55"/>
      <c r="R11" s="11"/>
      <c r="S11" s="11"/>
      <c r="T11" s="11"/>
      <c r="U11" s="11"/>
      <c r="W11" s="11"/>
    </row>
    <row r="12" spans="1:23" x14ac:dyDescent="0.25">
      <c r="A12" t="s">
        <v>55</v>
      </c>
      <c r="C12" s="54" t="str">
        <f>'Authorized Rev Req'!I14</f>
        <v>D.20-12-005, AL 6389-E</v>
      </c>
      <c r="D12" s="54">
        <f>'Authorized Rev Req'!R14</f>
        <v>2286604.1989959814</v>
      </c>
      <c r="E12" t="s">
        <v>66</v>
      </c>
      <c r="F12" s="11">
        <f t="shared" ref="F12:F28" si="2">D12</f>
        <v>2286604.1989959814</v>
      </c>
      <c r="G12" s="11">
        <f t="shared" si="1"/>
        <v>2286604.1989959814</v>
      </c>
      <c r="H12" s="11">
        <f t="shared" si="1"/>
        <v>2286604.1989959814</v>
      </c>
      <c r="I12" s="11">
        <f t="shared" si="1"/>
        <v>2286604.1989959814</v>
      </c>
      <c r="J12" s="43" t="s">
        <v>286</v>
      </c>
      <c r="K12" s="55"/>
      <c r="Q12" s="15" t="s">
        <v>90</v>
      </c>
      <c r="R12" s="11">
        <f t="shared" ref="R12:U24" si="3">SUMIF($E$10:$E$117,$Q12,F$10:F$117)</f>
        <v>206716.73071733187</v>
      </c>
      <c r="S12" s="11">
        <f t="shared" si="3"/>
        <v>188334.66086824812</v>
      </c>
      <c r="T12" s="11">
        <f t="shared" si="3"/>
        <v>188334.66086824812</v>
      </c>
      <c r="U12" s="11">
        <f t="shared" si="3"/>
        <v>188334.66086824812</v>
      </c>
    </row>
    <row r="13" spans="1:23" x14ac:dyDescent="0.25">
      <c r="A13" t="s">
        <v>64</v>
      </c>
      <c r="C13" s="54" t="str">
        <f>'Authorized Rev Req'!I13</f>
        <v>D.23-01-005</v>
      </c>
      <c r="D13" s="54">
        <f>'Authorized Rev Req'!R13</f>
        <v>404324.39999999997</v>
      </c>
      <c r="E13" t="s">
        <v>58</v>
      </c>
      <c r="F13" s="11">
        <f t="shared" si="2"/>
        <v>404324.39999999997</v>
      </c>
      <c r="G13" s="33"/>
      <c r="H13" s="33"/>
      <c r="J13" s="43" t="s">
        <v>287</v>
      </c>
      <c r="K13" s="55"/>
      <c r="Q13" t="s">
        <v>58</v>
      </c>
      <c r="R13" s="11">
        <f t="shared" si="3"/>
        <v>6368768.7272891942</v>
      </c>
      <c r="S13" s="11">
        <f t="shared" si="3"/>
        <v>4949400.5645968392</v>
      </c>
      <c r="T13" s="11">
        <f t="shared" si="3"/>
        <v>4853711.8251688043</v>
      </c>
      <c r="U13" s="11">
        <f t="shared" si="3"/>
        <v>4853711.8251688043</v>
      </c>
    </row>
    <row r="14" spans="1:23" x14ac:dyDescent="0.25">
      <c r="A14" t="s">
        <v>67</v>
      </c>
      <c r="C14" s="54" t="str">
        <f>'Authorized Rev Req'!I16</f>
        <v>AL 6492-E-B</v>
      </c>
      <c r="D14" s="54">
        <f>'Authorized Rev Req'!R16</f>
        <v>54524.929300000003</v>
      </c>
      <c r="E14" t="s">
        <v>58</v>
      </c>
      <c r="F14" s="11">
        <f t="shared" si="2"/>
        <v>54524.929300000003</v>
      </c>
      <c r="G14" s="11">
        <f t="shared" ref="G14:I28" si="4">F14</f>
        <v>54524.929300000003</v>
      </c>
      <c r="H14" s="11">
        <f t="shared" si="4"/>
        <v>54524.929300000003</v>
      </c>
      <c r="I14" s="11">
        <f t="shared" si="4"/>
        <v>54524.929300000003</v>
      </c>
      <c r="J14" s="43" t="s">
        <v>286</v>
      </c>
      <c r="K14" s="55"/>
      <c r="Q14" t="s">
        <v>165</v>
      </c>
      <c r="R14" s="11">
        <f t="shared" si="3"/>
        <v>-490991.29997716483</v>
      </c>
      <c r="S14" s="11">
        <f t="shared" si="3"/>
        <v>-490991.29997716483</v>
      </c>
      <c r="T14" s="11">
        <f t="shared" si="3"/>
        <v>-490991.29997716483</v>
      </c>
      <c r="U14" s="11">
        <f t="shared" si="3"/>
        <v>-490991.29997716483</v>
      </c>
    </row>
    <row r="15" spans="1:23" x14ac:dyDescent="0.25">
      <c r="A15" t="s">
        <v>67</v>
      </c>
      <c r="C15" s="54" t="str">
        <f>'Authorized Rev Req'!I18</f>
        <v>AL 6492-E-B</v>
      </c>
      <c r="D15" s="54">
        <f>'Authorized Rev Req'!R18</f>
        <v>35519.599200000004</v>
      </c>
      <c r="E15" t="s">
        <v>66</v>
      </c>
      <c r="F15" s="11">
        <f t="shared" si="2"/>
        <v>35519.599200000004</v>
      </c>
      <c r="G15" s="11">
        <f t="shared" si="4"/>
        <v>35519.599200000004</v>
      </c>
      <c r="H15" s="11">
        <f t="shared" si="4"/>
        <v>35519.599200000004</v>
      </c>
      <c r="I15" s="11">
        <f t="shared" si="4"/>
        <v>35519.599200000004</v>
      </c>
      <c r="J15" s="43" t="s">
        <v>286</v>
      </c>
      <c r="K15" s="55"/>
      <c r="Q15" t="s">
        <v>86</v>
      </c>
      <c r="R15" s="11">
        <f t="shared" si="3"/>
        <v>23201.346266335462</v>
      </c>
      <c r="S15" s="11">
        <f t="shared" si="3"/>
        <v>27165.214316312926</v>
      </c>
      <c r="T15" s="11">
        <f t="shared" si="3"/>
        <v>27165.214316312926</v>
      </c>
      <c r="U15" s="11">
        <f t="shared" si="3"/>
        <v>27165.214316312926</v>
      </c>
    </row>
    <row r="16" spans="1:23" x14ac:dyDescent="0.25">
      <c r="A16" s="10" t="s">
        <v>71</v>
      </c>
      <c r="C16" s="54" t="str">
        <f>'Authorized Rev Req'!I19</f>
        <v>D. 17-05-013</v>
      </c>
      <c r="D16" s="54">
        <f>'Authorized Rev Req'!R19</f>
        <v>-5740.0000000000009</v>
      </c>
      <c r="E16" t="s">
        <v>73</v>
      </c>
      <c r="F16" s="11">
        <f t="shared" si="2"/>
        <v>-5740.0000000000009</v>
      </c>
      <c r="G16" s="11">
        <f t="shared" si="4"/>
        <v>-5740.0000000000009</v>
      </c>
      <c r="H16" s="11">
        <f t="shared" si="4"/>
        <v>-5740.0000000000009</v>
      </c>
      <c r="I16" s="11">
        <f t="shared" si="4"/>
        <v>-5740.0000000000009</v>
      </c>
      <c r="J16" s="43" t="s">
        <v>286</v>
      </c>
      <c r="K16" s="55"/>
      <c r="Q16" t="s">
        <v>73</v>
      </c>
      <c r="R16" s="11">
        <f t="shared" si="3"/>
        <v>111448.8260379025</v>
      </c>
      <c r="S16" s="11">
        <f t="shared" si="3"/>
        <v>118527.511015</v>
      </c>
      <c r="T16" s="11">
        <f t="shared" si="3"/>
        <v>118527.511015</v>
      </c>
      <c r="U16" s="11">
        <f t="shared" si="3"/>
        <v>106760</v>
      </c>
    </row>
    <row r="17" spans="1:22" x14ac:dyDescent="0.25">
      <c r="A17" s="10" t="s">
        <v>71</v>
      </c>
      <c r="C17" s="54" t="str">
        <f>'Authorized Rev Req'!I20</f>
        <v>D. 17-05-013</v>
      </c>
      <c r="D17" s="54">
        <f>'Authorized Rev Req'!R20</f>
        <v>-14760</v>
      </c>
      <c r="E17" t="s">
        <v>66</v>
      </c>
      <c r="F17" s="11">
        <f t="shared" si="2"/>
        <v>-14760</v>
      </c>
      <c r="G17" s="11">
        <f t="shared" si="4"/>
        <v>-14760</v>
      </c>
      <c r="H17" s="11">
        <f t="shared" si="4"/>
        <v>-14760</v>
      </c>
      <c r="I17" s="11">
        <f t="shared" si="4"/>
        <v>-14760</v>
      </c>
      <c r="J17" s="43" t="s">
        <v>286</v>
      </c>
      <c r="K17" s="55"/>
      <c r="Q17" t="s">
        <v>145</v>
      </c>
      <c r="R17" s="11">
        <f t="shared" si="3"/>
        <v>822207.17049729195</v>
      </c>
      <c r="S17" s="11">
        <f t="shared" si="3"/>
        <v>496922.99237248598</v>
      </c>
      <c r="T17" s="11">
        <f t="shared" si="3"/>
        <v>496622.99237248598</v>
      </c>
      <c r="U17" s="11">
        <f t="shared" si="3"/>
        <v>477810.92078248598</v>
      </c>
    </row>
    <row r="18" spans="1:22" x14ac:dyDescent="0.25">
      <c r="A18" t="s">
        <v>74</v>
      </c>
      <c r="C18" s="54" t="str">
        <f>'Authorized Rev Req'!I21</f>
        <v>D.22-12-044</v>
      </c>
      <c r="D18" s="54">
        <f>'Authorized Rev Req'!R21</f>
        <v>4012293.0886706826</v>
      </c>
      <c r="E18" t="s">
        <v>77</v>
      </c>
      <c r="F18" s="11">
        <f t="shared" si="2"/>
        <v>4012293.0886706826</v>
      </c>
      <c r="G18" s="11">
        <f t="shared" si="4"/>
        <v>4012293.0886706826</v>
      </c>
      <c r="H18" s="11">
        <f t="shared" si="4"/>
        <v>4012293.0886706826</v>
      </c>
      <c r="I18" s="11">
        <f t="shared" si="4"/>
        <v>4012293.0886706826</v>
      </c>
      <c r="J18" s="43" t="s">
        <v>286</v>
      </c>
      <c r="K18" s="55"/>
      <c r="Q18" t="s">
        <v>117</v>
      </c>
      <c r="R18" s="11">
        <f t="shared" si="3"/>
        <v>378335.58635205327</v>
      </c>
      <c r="S18" s="11">
        <f t="shared" si="3"/>
        <v>378335.58635205327</v>
      </c>
      <c r="T18" s="11">
        <f t="shared" si="3"/>
        <v>378335.58635205327</v>
      </c>
      <c r="U18" s="11">
        <f t="shared" si="3"/>
        <v>378335.58635205327</v>
      </c>
    </row>
    <row r="19" spans="1:22" x14ac:dyDescent="0.25">
      <c r="A19" t="s">
        <v>74</v>
      </c>
      <c r="C19" s="54" t="str">
        <f>'Authorized Rev Req'!I22</f>
        <v>D.22-12-044</v>
      </c>
      <c r="D19" s="54">
        <f>'Authorized Rev Req'!R22</f>
        <v>-2229130.6403101501</v>
      </c>
      <c r="E19" t="s">
        <v>66</v>
      </c>
      <c r="F19" s="11">
        <f t="shared" si="2"/>
        <v>-2229130.6403101501</v>
      </c>
      <c r="G19" s="11">
        <f t="shared" si="4"/>
        <v>-2229130.6403101501</v>
      </c>
      <c r="H19" s="11">
        <f t="shared" si="4"/>
        <v>-2229130.6403101501</v>
      </c>
      <c r="I19" s="11">
        <f t="shared" si="4"/>
        <v>-2229130.6403101501</v>
      </c>
      <c r="J19" s="43" t="s">
        <v>286</v>
      </c>
      <c r="K19" s="55"/>
      <c r="Q19" s="15" t="s">
        <v>84</v>
      </c>
      <c r="R19" s="11">
        <f t="shared" si="3"/>
        <v>-56973.321812328577</v>
      </c>
      <c r="S19" s="11">
        <f t="shared" si="3"/>
        <v>0</v>
      </c>
      <c r="T19" s="11">
        <f t="shared" si="3"/>
        <v>0</v>
      </c>
      <c r="U19" s="11">
        <f t="shared" si="3"/>
        <v>0</v>
      </c>
    </row>
    <row r="20" spans="1:22" x14ac:dyDescent="0.25">
      <c r="A20" t="s">
        <v>86</v>
      </c>
      <c r="C20" s="54" t="str">
        <f>'Authorized Rev Req'!I28</f>
        <v>D.22-12-044</v>
      </c>
      <c r="D20" s="54">
        <f>'Authorized Rev Req'!R28</f>
        <v>27165.214316312926</v>
      </c>
      <c r="E20" t="s">
        <v>86</v>
      </c>
      <c r="F20" s="11">
        <f t="shared" si="2"/>
        <v>27165.214316312926</v>
      </c>
      <c r="G20" s="11">
        <f t="shared" si="4"/>
        <v>27165.214316312926</v>
      </c>
      <c r="H20" s="11">
        <f t="shared" si="4"/>
        <v>27165.214316312926</v>
      </c>
      <c r="I20" s="11">
        <f t="shared" si="4"/>
        <v>27165.214316312926</v>
      </c>
      <c r="J20" s="43" t="s">
        <v>286</v>
      </c>
      <c r="K20" s="55"/>
      <c r="Q20" t="s">
        <v>258</v>
      </c>
      <c r="R20" s="11">
        <f t="shared" si="3"/>
        <v>3183965.255121164</v>
      </c>
      <c r="S20" s="11">
        <f t="shared" si="3"/>
        <v>3183965.255121164</v>
      </c>
      <c r="T20" s="11">
        <f t="shared" si="3"/>
        <v>3183965.255121164</v>
      </c>
      <c r="U20" s="11">
        <f t="shared" si="3"/>
        <v>3183965.255121164</v>
      </c>
    </row>
    <row r="21" spans="1:22" x14ac:dyDescent="0.25">
      <c r="A21" t="s">
        <v>89</v>
      </c>
      <c r="C21" s="54" t="str">
        <f>'Authorized Rev Req'!I30</f>
        <v>D.22-12-044</v>
      </c>
      <c r="D21" s="54">
        <f>'Authorized Rev Req'!R30</f>
        <v>188334.66086824812</v>
      </c>
      <c r="E21" t="s">
        <v>90</v>
      </c>
      <c r="F21" s="11">
        <f t="shared" si="2"/>
        <v>188334.66086824812</v>
      </c>
      <c r="G21" s="11">
        <f t="shared" si="4"/>
        <v>188334.66086824812</v>
      </c>
      <c r="H21" s="11">
        <f t="shared" si="4"/>
        <v>188334.66086824812</v>
      </c>
      <c r="I21" s="11">
        <f t="shared" si="4"/>
        <v>188334.66086824812</v>
      </c>
      <c r="J21" s="43" t="s">
        <v>286</v>
      </c>
      <c r="K21" s="55"/>
      <c r="Q21" t="s">
        <v>262</v>
      </c>
      <c r="R21" s="11">
        <f t="shared" si="3"/>
        <v>88530.289555328272</v>
      </c>
      <c r="S21" s="11">
        <f t="shared" si="3"/>
        <v>88530.289555328272</v>
      </c>
      <c r="T21" s="11">
        <f t="shared" si="3"/>
        <v>88530.289555328272</v>
      </c>
      <c r="U21" s="11">
        <f t="shared" si="3"/>
        <v>88530.289555328272</v>
      </c>
    </row>
    <row r="22" spans="1:22" x14ac:dyDescent="0.25">
      <c r="A22" t="s">
        <v>107</v>
      </c>
      <c r="C22" s="54" t="str">
        <f>'Authorized Rev Req'!I40</f>
        <v>D.21-09-003</v>
      </c>
      <c r="D22" s="54">
        <f>'Authorized Rev Req'!R40</f>
        <v>112500</v>
      </c>
      <c r="E22" t="s">
        <v>73</v>
      </c>
      <c r="F22" s="11">
        <f t="shared" si="2"/>
        <v>112500</v>
      </c>
      <c r="G22" s="11">
        <f t="shared" si="4"/>
        <v>112500</v>
      </c>
      <c r="H22" s="11">
        <f t="shared" si="4"/>
        <v>112500</v>
      </c>
      <c r="I22" s="11">
        <f t="shared" si="4"/>
        <v>112500</v>
      </c>
      <c r="J22" s="43" t="s">
        <v>286</v>
      </c>
      <c r="K22" s="55"/>
      <c r="Q22" t="s">
        <v>66</v>
      </c>
      <c r="R22" s="11">
        <f t="shared" si="3"/>
        <v>158727.81278361095</v>
      </c>
      <c r="S22" s="11">
        <f t="shared" si="3"/>
        <v>103422.35154034576</v>
      </c>
      <c r="T22" s="11">
        <f t="shared" si="3"/>
        <v>101902.35154034576</v>
      </c>
      <c r="U22" s="11">
        <f t="shared" si="3"/>
        <v>39795.82291146378</v>
      </c>
    </row>
    <row r="23" spans="1:22" x14ac:dyDescent="0.25">
      <c r="A23" t="s">
        <v>105</v>
      </c>
      <c r="C23" s="54" t="str">
        <f>'Authorized Rev Req'!I38</f>
        <v>D.18-01-022</v>
      </c>
      <c r="D23" s="54">
        <f>'Authorized Rev Req'!R38</f>
        <v>11767.511015</v>
      </c>
      <c r="E23" t="s">
        <v>73</v>
      </c>
      <c r="F23" s="11">
        <f t="shared" si="2"/>
        <v>11767.511015</v>
      </c>
      <c r="G23" s="11">
        <f t="shared" si="4"/>
        <v>11767.511015</v>
      </c>
      <c r="H23" s="11">
        <f t="shared" si="4"/>
        <v>11767.511015</v>
      </c>
      <c r="I23" s="11"/>
      <c r="J23" s="43" t="s">
        <v>286</v>
      </c>
      <c r="K23" s="55"/>
      <c r="Q23" t="s">
        <v>138</v>
      </c>
      <c r="R23" s="11">
        <f t="shared" si="3"/>
        <v>148808.70483383685</v>
      </c>
      <c r="S23" s="11">
        <f t="shared" si="3"/>
        <v>148808.70483383685</v>
      </c>
      <c r="T23" s="11">
        <f t="shared" si="3"/>
        <v>148808.70483383685</v>
      </c>
      <c r="U23" s="11">
        <f t="shared" si="3"/>
        <v>148808.70483383685</v>
      </c>
    </row>
    <row r="24" spans="1:22" x14ac:dyDescent="0.25">
      <c r="A24" t="s">
        <v>105</v>
      </c>
      <c r="C24" s="54" t="str">
        <f>'Authorized Rev Req'!I39</f>
        <v>D.18-01-022</v>
      </c>
      <c r="D24" s="54">
        <f>'Authorized Rev Req'!R39</f>
        <v>53191.926780000002</v>
      </c>
      <c r="E24" t="s">
        <v>66</v>
      </c>
      <c r="F24" s="11">
        <f t="shared" si="2"/>
        <v>53191.926780000002</v>
      </c>
      <c r="G24" s="11">
        <f t="shared" si="4"/>
        <v>53191.926780000002</v>
      </c>
      <c r="H24" s="11">
        <f t="shared" si="4"/>
        <v>53191.926780000002</v>
      </c>
      <c r="I24" s="11"/>
      <c r="J24" s="43" t="s">
        <v>286</v>
      </c>
      <c r="K24" s="55"/>
      <c r="Q24" t="s">
        <v>60</v>
      </c>
      <c r="R24" s="56">
        <f t="shared" si="3"/>
        <v>2268713.5362905888</v>
      </c>
      <c r="S24" s="56">
        <f t="shared" si="3"/>
        <v>1119707.3355826552</v>
      </c>
      <c r="T24" s="56">
        <f t="shared" si="3"/>
        <v>470864.75358106912</v>
      </c>
      <c r="U24" s="56">
        <f t="shared" si="3"/>
        <v>470864.75358106912</v>
      </c>
    </row>
    <row r="25" spans="1:22" x14ac:dyDescent="0.25">
      <c r="A25" t="s">
        <v>97</v>
      </c>
      <c r="C25" s="54" t="str">
        <f>'Authorized Rev Req'!I34</f>
        <v>D.22-12-031</v>
      </c>
      <c r="D25" s="54">
        <f>'Authorized Rev Req'!R34</f>
        <v>-95934.182818202826</v>
      </c>
      <c r="E25" t="s">
        <v>58</v>
      </c>
      <c r="F25" s="33">
        <f t="shared" si="2"/>
        <v>-95934.182818202826</v>
      </c>
      <c r="G25" s="11">
        <f t="shared" si="4"/>
        <v>-95934.182818202826</v>
      </c>
      <c r="H25" s="11">
        <f t="shared" si="4"/>
        <v>-95934.182818202826</v>
      </c>
      <c r="I25" s="11">
        <f t="shared" si="4"/>
        <v>-95934.182818202826</v>
      </c>
      <c r="J25" s="43" t="s">
        <v>286</v>
      </c>
      <c r="K25" s="55"/>
      <c r="P25" s="13"/>
      <c r="Q25" t="s">
        <v>288</v>
      </c>
      <c r="R25" s="36">
        <f>SUM(R10:R24)</f>
        <v>17759989.301309381</v>
      </c>
      <c r="S25" s="36">
        <f>SUM(S10:S24)</f>
        <v>14327139.839364555</v>
      </c>
      <c r="T25" s="36">
        <f>SUM(T10:T24)</f>
        <v>13580788.517934935</v>
      </c>
      <c r="U25" s="36">
        <f>SUM(U10:U24)</f>
        <v>13488102.406701053</v>
      </c>
      <c r="V25" s="33"/>
    </row>
    <row r="26" spans="1:22" x14ac:dyDescent="0.25">
      <c r="A26" t="s">
        <v>97</v>
      </c>
      <c r="C26" s="54" t="str">
        <f>'Authorized Rev Req'!I35</f>
        <v>D.22-12-031</v>
      </c>
      <c r="D26" s="54">
        <f>'Authorized Rev Req'!R35</f>
        <v>-17976.236224631528</v>
      </c>
      <c r="E26" t="s">
        <v>66</v>
      </c>
      <c r="F26" s="33">
        <f t="shared" si="2"/>
        <v>-17976.236224631528</v>
      </c>
      <c r="G26" s="11">
        <f t="shared" si="4"/>
        <v>-17976.236224631528</v>
      </c>
      <c r="H26" s="11">
        <f t="shared" si="4"/>
        <v>-17976.236224631528</v>
      </c>
      <c r="I26" s="11">
        <f t="shared" si="4"/>
        <v>-17976.236224631528</v>
      </c>
      <c r="J26" s="43" t="s">
        <v>286</v>
      </c>
      <c r="K26" s="55"/>
    </row>
    <row r="27" spans="1:22" x14ac:dyDescent="0.25">
      <c r="A27" t="s">
        <v>289</v>
      </c>
      <c r="C27" s="54" t="str">
        <f>'Authorized Rev Req'!I44</f>
        <v>D.21-12-006</v>
      </c>
      <c r="D27" s="54">
        <f>'Authorized Rev Req'!R44</f>
        <v>378335.58635205327</v>
      </c>
      <c r="E27" t="s">
        <v>117</v>
      </c>
      <c r="F27" s="33">
        <f t="shared" si="2"/>
        <v>378335.58635205327</v>
      </c>
      <c r="G27" s="11">
        <f t="shared" si="4"/>
        <v>378335.58635205327</v>
      </c>
      <c r="H27" s="11">
        <f t="shared" si="4"/>
        <v>378335.58635205327</v>
      </c>
      <c r="I27" s="11">
        <f t="shared" si="4"/>
        <v>378335.58635205327</v>
      </c>
      <c r="J27" s="43" t="s">
        <v>286</v>
      </c>
      <c r="K27" s="55"/>
      <c r="T27" s="33"/>
      <c r="U27" s="33"/>
    </row>
    <row r="28" spans="1:22" x14ac:dyDescent="0.25">
      <c r="A28" t="s">
        <v>120</v>
      </c>
      <c r="C28" s="54" t="str">
        <f>'Authorized Rev Req'!I46</f>
        <v>CPUC Code 6350-6354</v>
      </c>
      <c r="D28" s="54">
        <f>'Authorized Rev Req'!R46</f>
        <v>2717.5845167667985</v>
      </c>
      <c r="E28" t="s">
        <v>77</v>
      </c>
      <c r="F28" s="33">
        <f t="shared" si="2"/>
        <v>2717.5845167667985</v>
      </c>
      <c r="G28" s="11">
        <f t="shared" si="4"/>
        <v>2717.5845167667985</v>
      </c>
      <c r="H28" s="11">
        <f t="shared" si="4"/>
        <v>2717.5845167667985</v>
      </c>
      <c r="I28" s="11">
        <f t="shared" si="4"/>
        <v>2717.5845167667985</v>
      </c>
      <c r="J28" s="43" t="s">
        <v>286</v>
      </c>
      <c r="K28" s="55"/>
      <c r="R28" s="11"/>
      <c r="S28" s="47"/>
      <c r="V28" s="33"/>
    </row>
    <row r="29" spans="1:22" hidden="1" x14ac:dyDescent="0.25">
      <c r="C29" s="54"/>
      <c r="D29" s="54"/>
      <c r="F29" s="33"/>
      <c r="G29" s="11"/>
      <c r="H29" s="11"/>
      <c r="I29" s="11"/>
      <c r="J29" s="43" t="s">
        <v>286</v>
      </c>
      <c r="K29" s="55"/>
      <c r="S29" s="33"/>
    </row>
    <row r="30" spans="1:22" hidden="1" x14ac:dyDescent="0.25">
      <c r="C30" s="54"/>
      <c r="D30" s="54"/>
      <c r="F30" s="33"/>
      <c r="G30" s="11"/>
      <c r="H30" s="11"/>
      <c r="I30" s="11"/>
      <c r="J30" s="43" t="s">
        <v>286</v>
      </c>
      <c r="K30" s="55"/>
    </row>
    <row r="31" spans="1:22" x14ac:dyDescent="0.25">
      <c r="A31" t="s">
        <v>290</v>
      </c>
      <c r="C31" s="54" t="str">
        <f>'Authorized Rev Req'!I51</f>
        <v>D. 20-12-005, D.21-06-030, D.22-08-004</v>
      </c>
      <c r="D31" s="54">
        <f>'Authorized Rev Req'!R51</f>
        <v>423.70846385911574</v>
      </c>
      <c r="E31" t="s">
        <v>60</v>
      </c>
      <c r="F31" s="33">
        <f>D31</f>
        <v>423.70846385911574</v>
      </c>
      <c r="G31" s="11"/>
      <c r="H31" s="11"/>
      <c r="I31" s="11"/>
      <c r="J31" s="43" t="s">
        <v>286</v>
      </c>
      <c r="K31" s="55"/>
    </row>
    <row r="32" spans="1:22" hidden="1" x14ac:dyDescent="0.25">
      <c r="C32" s="54"/>
      <c r="D32" s="54"/>
      <c r="F32" s="33"/>
      <c r="G32" s="11"/>
      <c r="H32" s="11"/>
      <c r="I32" s="11"/>
      <c r="J32" s="43" t="s">
        <v>286</v>
      </c>
      <c r="K32" s="55"/>
    </row>
    <row r="33" spans="1:15" x14ac:dyDescent="0.25">
      <c r="A33" t="s">
        <v>291</v>
      </c>
      <c r="C33" s="54" t="str">
        <f>'Authorized Rev Req'!I49</f>
        <v>D. 20-12-005, AL 6661-E</v>
      </c>
      <c r="D33" s="54">
        <f>'Authorized Rev Req'!R49</f>
        <v>67866.093816424895</v>
      </c>
      <c r="E33" t="s">
        <v>58</v>
      </c>
      <c r="F33" s="33">
        <f>D33</f>
        <v>67866.093816424895</v>
      </c>
      <c r="G33" s="11"/>
      <c r="H33" s="11"/>
      <c r="I33" s="11"/>
      <c r="J33" s="43" t="s">
        <v>286</v>
      </c>
      <c r="K33" s="55"/>
    </row>
    <row r="34" spans="1:15" hidden="1" x14ac:dyDescent="0.25">
      <c r="C34" s="54"/>
      <c r="D34" s="54"/>
      <c r="F34" s="33"/>
      <c r="G34" s="11"/>
      <c r="H34" s="11"/>
      <c r="I34" s="11"/>
      <c r="J34" s="43" t="s">
        <v>286</v>
      </c>
      <c r="K34" s="55"/>
    </row>
    <row r="35" spans="1:15" x14ac:dyDescent="0.25">
      <c r="A35" t="s">
        <v>292</v>
      </c>
      <c r="C35" s="54" t="str">
        <f>'Authorized Rev Req'!I50</f>
        <v>D. 20-12-005, AL 6661-E</v>
      </c>
      <c r="D35" s="54">
        <f>'Authorized Rev Req'!R50</f>
        <v>70852.369709999999</v>
      </c>
      <c r="E35" t="s">
        <v>60</v>
      </c>
      <c r="F35" s="33">
        <f>D35</f>
        <v>70852.369709999999</v>
      </c>
      <c r="G35" s="33"/>
      <c r="H35" s="11"/>
      <c r="I35" s="11"/>
      <c r="J35" s="43" t="s">
        <v>286</v>
      </c>
      <c r="K35" s="55"/>
    </row>
    <row r="36" spans="1:15" x14ac:dyDescent="0.25">
      <c r="A36" t="s">
        <v>293</v>
      </c>
      <c r="C36" s="54" t="str">
        <f>'Authorized Rev Req'!I52</f>
        <v>AL 6513-E</v>
      </c>
      <c r="D36" s="54">
        <f>'Authorized Rev Req'!R52</f>
        <v>0</v>
      </c>
      <c r="E36" t="s">
        <v>58</v>
      </c>
      <c r="F36" s="33">
        <f t="shared" ref="F36:I57" si="5">D36</f>
        <v>0</v>
      </c>
      <c r="G36" s="11"/>
      <c r="H36" s="11"/>
      <c r="I36" s="11"/>
      <c r="J36" s="43" t="s">
        <v>286</v>
      </c>
      <c r="K36" s="55"/>
    </row>
    <row r="37" spans="1:15" x14ac:dyDescent="0.25">
      <c r="A37" t="s">
        <v>293</v>
      </c>
      <c r="C37" s="54" t="str">
        <f>'Authorized Rev Req'!I53</f>
        <v>AL 6513-E</v>
      </c>
      <c r="D37" s="54">
        <f>'Authorized Rev Req'!R53</f>
        <v>1898</v>
      </c>
      <c r="E37" t="s">
        <v>66</v>
      </c>
      <c r="F37" s="33">
        <f t="shared" si="5"/>
        <v>1898</v>
      </c>
      <c r="G37" s="11"/>
      <c r="H37" s="11"/>
      <c r="I37" s="11"/>
      <c r="J37" s="43" t="s">
        <v>286</v>
      </c>
      <c r="K37" s="55"/>
    </row>
    <row r="38" spans="1:15" x14ac:dyDescent="0.25">
      <c r="A38" t="s">
        <v>134</v>
      </c>
      <c r="C38" s="54" t="str">
        <f>'Authorized Rev Req'!I54</f>
        <v>D.21-06-030, D.21-05-015, AL 6819-E</v>
      </c>
      <c r="D38" s="54">
        <f>'Authorized Rev Req'!R54</f>
        <v>22864.154221958364</v>
      </c>
      <c r="E38" t="s">
        <v>138</v>
      </c>
      <c r="F38" s="33">
        <f t="shared" si="5"/>
        <v>22864.154221958364</v>
      </c>
      <c r="G38" s="57">
        <f>F38</f>
        <v>22864.154221958364</v>
      </c>
      <c r="H38" s="57">
        <f>G38</f>
        <v>22864.154221958364</v>
      </c>
      <c r="I38" s="57">
        <f>H38</f>
        <v>22864.154221958364</v>
      </c>
      <c r="J38" s="43" t="s">
        <v>286</v>
      </c>
      <c r="K38" s="55"/>
    </row>
    <row r="39" spans="1:15" x14ac:dyDescent="0.25">
      <c r="A39" t="s">
        <v>134</v>
      </c>
      <c r="C39" s="54" t="str">
        <f>'Authorized Rev Req'!I55</f>
        <v>D.21-06-030, D.21-05-015, AL 6819-E</v>
      </c>
      <c r="D39" s="54">
        <f>'Authorized Rev Req'!R55</f>
        <v>-3565.7570998199994</v>
      </c>
      <c r="E39" t="s">
        <v>60</v>
      </c>
      <c r="F39" s="33">
        <f t="shared" si="5"/>
        <v>-3565.7570998199994</v>
      </c>
      <c r="G39" s="57">
        <v>-6256</v>
      </c>
      <c r="H39" s="57">
        <v>-6256</v>
      </c>
      <c r="I39" s="57">
        <v>-6256</v>
      </c>
      <c r="J39" s="43" t="s">
        <v>286</v>
      </c>
      <c r="K39" s="55"/>
    </row>
    <row r="40" spans="1:15" x14ac:dyDescent="0.25">
      <c r="A40" t="s">
        <v>294</v>
      </c>
      <c r="C40" s="54" t="s">
        <v>295</v>
      </c>
      <c r="D40" s="54">
        <v>0</v>
      </c>
      <c r="F40" s="33">
        <f t="shared" si="5"/>
        <v>0</v>
      </c>
      <c r="G40" s="33">
        <f t="shared" si="5"/>
        <v>0</v>
      </c>
      <c r="H40" s="33">
        <f t="shared" si="5"/>
        <v>0</v>
      </c>
      <c r="I40" s="33">
        <f t="shared" si="5"/>
        <v>0</v>
      </c>
      <c r="J40" s="43" t="s">
        <v>286</v>
      </c>
      <c r="K40" s="55"/>
    </row>
    <row r="41" spans="1:15" x14ac:dyDescent="0.25">
      <c r="A41" t="s">
        <v>142</v>
      </c>
      <c r="C41" s="58" t="str">
        <f>'Authorized Rev Req'!I58</f>
        <v>D.21-03-056, D.21-12-015</v>
      </c>
      <c r="D41" s="58">
        <f>'Authorized Rev Req'!R58</f>
        <v>141927.97250999999</v>
      </c>
      <c r="E41" t="s">
        <v>58</v>
      </c>
      <c r="F41" s="33">
        <f t="shared" si="5"/>
        <v>141927.97250999999</v>
      </c>
      <c r="G41" s="57">
        <v>1310</v>
      </c>
      <c r="H41" s="57"/>
      <c r="I41" s="11"/>
      <c r="J41" s="43" t="s">
        <v>286</v>
      </c>
      <c r="K41" s="55"/>
    </row>
    <row r="42" spans="1:15" hidden="1" x14ac:dyDescent="0.25">
      <c r="C42" s="15"/>
      <c r="D42" s="38"/>
      <c r="F42" s="33"/>
      <c r="G42" s="57"/>
      <c r="H42" s="57"/>
      <c r="I42" s="11"/>
      <c r="K42" s="55"/>
    </row>
    <row r="43" spans="1:15" x14ac:dyDescent="0.25">
      <c r="A43" t="s">
        <v>146</v>
      </c>
      <c r="C43" s="54" t="str">
        <f>'Authorized Rev Req'!I60</f>
        <v>D.21-08-027</v>
      </c>
      <c r="D43" s="54">
        <f>'Authorized Rev Req'!R60</f>
        <v>-56428.242820632142</v>
      </c>
      <c r="E43" t="s">
        <v>58</v>
      </c>
      <c r="F43" s="33">
        <f t="shared" si="5"/>
        <v>-56428.242820632142</v>
      </c>
      <c r="G43" s="11">
        <v>-31409.137148418999</v>
      </c>
      <c r="H43" s="11">
        <f>G43</f>
        <v>-31409.137148418999</v>
      </c>
      <c r="I43" s="11">
        <f>H43</f>
        <v>-31409.137148418999</v>
      </c>
      <c r="J43" s="43" t="s">
        <v>286</v>
      </c>
      <c r="K43" s="55"/>
    </row>
    <row r="44" spans="1:15" x14ac:dyDescent="0.25">
      <c r="A44" t="s">
        <v>146</v>
      </c>
      <c r="C44" s="54" t="str">
        <f>'Authorized Rev Req'!I61</f>
        <v>D.21-08-027</v>
      </c>
      <c r="D44" s="54">
        <f>'Authorized Rev Req'!R61</f>
        <v>-39231.719609561827</v>
      </c>
      <c r="E44" t="s">
        <v>66</v>
      </c>
      <c r="F44" s="33">
        <f t="shared" si="5"/>
        <v>-39231.719609561827</v>
      </c>
      <c r="G44" s="11">
        <v>-20461.098749736</v>
      </c>
      <c r="H44" s="11">
        <f>G44</f>
        <v>-20461.098749736</v>
      </c>
      <c r="I44" s="11">
        <f>H44</f>
        <v>-20461.098749736</v>
      </c>
      <c r="J44" s="43" t="s">
        <v>286</v>
      </c>
      <c r="K44" s="55"/>
    </row>
    <row r="45" spans="1:15" x14ac:dyDescent="0.25">
      <c r="A45" t="s">
        <v>95</v>
      </c>
      <c r="C45" s="54" t="str">
        <f>'Authorized Rev Req'!I33</f>
        <v>D.23-02-017</v>
      </c>
      <c r="D45" s="54">
        <f>'Authorized Rev Req'!R33</f>
        <v>319848.39770249999</v>
      </c>
      <c r="E45" t="s">
        <v>60</v>
      </c>
      <c r="F45" s="33">
        <f t="shared" si="5"/>
        <v>319848.39770249999</v>
      </c>
      <c r="G45" s="11">
        <f>F45</f>
        <v>319848.39770249999</v>
      </c>
      <c r="H45" s="11"/>
      <c r="I45" s="11"/>
      <c r="J45" s="43" t="s">
        <v>287</v>
      </c>
      <c r="K45" s="55"/>
    </row>
    <row r="46" spans="1:15" x14ac:dyDescent="0.25">
      <c r="A46" t="s">
        <v>95</v>
      </c>
      <c r="C46" s="54" t="s">
        <v>96</v>
      </c>
      <c r="D46" s="54"/>
      <c r="E46" t="s">
        <v>66</v>
      </c>
      <c r="F46" s="33"/>
      <c r="G46" s="11">
        <f>1520</f>
        <v>1520</v>
      </c>
      <c r="H46" s="11"/>
      <c r="I46" s="11"/>
      <c r="J46" s="43" t="s">
        <v>287</v>
      </c>
      <c r="K46" s="55"/>
      <c r="L46" s="11"/>
      <c r="M46" s="11"/>
      <c r="N46" s="11"/>
      <c r="O46" s="59"/>
    </row>
    <row r="47" spans="1:15" hidden="1" x14ac:dyDescent="0.25">
      <c r="C47" s="54"/>
      <c r="D47" s="54"/>
      <c r="F47" s="33"/>
      <c r="G47" s="11"/>
      <c r="H47" s="11"/>
      <c r="I47" s="11"/>
      <c r="K47" s="55"/>
      <c r="L47" s="11"/>
      <c r="M47" s="11"/>
      <c r="N47" s="11"/>
      <c r="O47" s="59"/>
    </row>
    <row r="48" spans="1:15" hidden="1" x14ac:dyDescent="0.25">
      <c r="C48" s="54"/>
      <c r="D48" s="54"/>
      <c r="F48" s="33"/>
      <c r="G48" s="11"/>
      <c r="H48" s="11"/>
      <c r="I48" s="11"/>
      <c r="K48" s="55"/>
      <c r="L48" s="11"/>
      <c r="M48" s="11"/>
      <c r="N48" s="55"/>
      <c r="O48" s="59"/>
    </row>
    <row r="49" spans="1:15" x14ac:dyDescent="0.25">
      <c r="A49" t="s">
        <v>296</v>
      </c>
      <c r="C49" s="54" t="str">
        <f>'Authorized Rev Req'!I121</f>
        <v>D.21-12-001</v>
      </c>
      <c r="D49" s="54">
        <f>'Authorized Rev Req'!R121</f>
        <v>0</v>
      </c>
      <c r="E49" t="s">
        <v>117</v>
      </c>
      <c r="F49" s="33">
        <f t="shared" si="5"/>
        <v>0</v>
      </c>
      <c r="G49" s="11"/>
      <c r="H49" s="11"/>
      <c r="I49" s="11"/>
      <c r="J49" s="43" t="s">
        <v>286</v>
      </c>
      <c r="K49" s="55"/>
      <c r="L49" s="11"/>
      <c r="M49" s="11"/>
      <c r="N49" s="11"/>
      <c r="O49" s="59"/>
    </row>
    <row r="50" spans="1:15" hidden="1" x14ac:dyDescent="0.25">
      <c r="C50" s="54"/>
      <c r="D50" s="54"/>
      <c r="F50" s="11"/>
      <c r="G50" s="11"/>
      <c r="H50" s="11"/>
      <c r="I50" s="11"/>
      <c r="K50" s="55"/>
      <c r="L50" s="11"/>
      <c r="M50" s="11"/>
      <c r="N50" s="11"/>
      <c r="O50" s="59"/>
    </row>
    <row r="51" spans="1:15" x14ac:dyDescent="0.25">
      <c r="A51" t="s">
        <v>153</v>
      </c>
      <c r="C51" s="54" t="str">
        <f>'Authorized Rev Req'!I67</f>
        <v>D.22-03-011</v>
      </c>
      <c r="D51" s="54">
        <f>'Authorized Rev Req'!R67</f>
        <v>0</v>
      </c>
      <c r="E51" s="33" t="s">
        <v>60</v>
      </c>
      <c r="F51" s="11">
        <f t="shared" si="5"/>
        <v>0</v>
      </c>
      <c r="G51" s="11"/>
      <c r="H51" s="11"/>
      <c r="I51" s="11"/>
      <c r="J51" s="43" t="s">
        <v>286</v>
      </c>
      <c r="K51" s="55"/>
      <c r="L51" s="11"/>
      <c r="M51" s="11"/>
      <c r="N51" s="11"/>
      <c r="O51" s="59"/>
    </row>
    <row r="52" spans="1:15" hidden="1" x14ac:dyDescent="0.25">
      <c r="C52" s="54"/>
      <c r="D52" s="54"/>
      <c r="E52" s="33"/>
      <c r="F52" s="11"/>
      <c r="G52" s="11"/>
      <c r="H52" s="11"/>
      <c r="I52" s="11"/>
      <c r="K52" s="55"/>
      <c r="L52" s="11"/>
      <c r="M52" s="11"/>
      <c r="N52" s="11"/>
      <c r="O52" s="59"/>
    </row>
    <row r="53" spans="1:15" hidden="1" x14ac:dyDescent="0.25">
      <c r="C53" s="54"/>
      <c r="D53" s="54"/>
      <c r="F53" s="11"/>
      <c r="G53" s="11"/>
      <c r="I53" s="11"/>
      <c r="K53" s="55"/>
      <c r="L53" s="11"/>
      <c r="M53" s="11"/>
      <c r="N53" s="11"/>
      <c r="O53" s="59"/>
    </row>
    <row r="54" spans="1:15" hidden="1" x14ac:dyDescent="0.25">
      <c r="A54" t="s">
        <v>297</v>
      </c>
      <c r="C54" s="15" t="str">
        <f>'Authorized Rev Req'!I37</f>
        <v>D.20-12-005, AL 6423-E, AL 6867-E, D.23-01-005</v>
      </c>
      <c r="E54" t="s">
        <v>58</v>
      </c>
      <c r="F54" s="11">
        <f t="shared" si="5"/>
        <v>0</v>
      </c>
      <c r="G54" s="58"/>
      <c r="H54" s="11"/>
      <c r="I54" s="11"/>
      <c r="J54" s="43" t="s">
        <v>286</v>
      </c>
      <c r="K54" s="55"/>
      <c r="L54" s="11"/>
      <c r="M54" s="11"/>
      <c r="N54" s="11"/>
      <c r="O54" s="59"/>
    </row>
    <row r="55" spans="1:15" hidden="1" x14ac:dyDescent="0.25">
      <c r="A55" t="s">
        <v>297</v>
      </c>
      <c r="C55" s="54" t="str">
        <f>'Authorized Rev Req'!I65</f>
        <v>D.20-12-005, AL 6423-E</v>
      </c>
      <c r="D55" s="54"/>
      <c r="E55" t="s">
        <v>66</v>
      </c>
      <c r="F55" s="11">
        <f t="shared" si="5"/>
        <v>0</v>
      </c>
      <c r="G55" s="11"/>
      <c r="H55" s="11"/>
      <c r="I55" s="11"/>
      <c r="J55" s="43" t="s">
        <v>286</v>
      </c>
      <c r="K55" s="55"/>
      <c r="L55" s="11"/>
      <c r="M55" s="11"/>
      <c r="N55" s="11"/>
      <c r="O55" s="59"/>
    </row>
    <row r="56" spans="1:15" x14ac:dyDescent="0.25">
      <c r="A56" t="s">
        <v>139</v>
      </c>
      <c r="C56" s="54" t="str">
        <f>'Authorized Rev Req'!I56</f>
        <v>D.22-08-004, D.21-05-015, AL 6820-E</v>
      </c>
      <c r="D56" s="54">
        <f>'Authorized Rev Req'!R56</f>
        <v>125944.55061187848</v>
      </c>
      <c r="E56" t="s">
        <v>138</v>
      </c>
      <c r="F56" s="11">
        <f t="shared" si="5"/>
        <v>125944.55061187848</v>
      </c>
      <c r="G56" s="11">
        <f>F56</f>
        <v>125944.55061187848</v>
      </c>
      <c r="H56" s="11">
        <f>G56</f>
        <v>125944.55061187848</v>
      </c>
      <c r="I56" s="11">
        <f>H56</f>
        <v>125944.55061187848</v>
      </c>
      <c r="J56" s="43" t="s">
        <v>287</v>
      </c>
      <c r="K56" s="55"/>
      <c r="L56" s="11"/>
      <c r="M56" s="11"/>
      <c r="N56" s="11"/>
      <c r="O56" s="59"/>
    </row>
    <row r="57" spans="1:15" x14ac:dyDescent="0.25">
      <c r="A57" t="s">
        <v>139</v>
      </c>
      <c r="C57" s="54" t="str">
        <f>'Authorized Rev Req'!I57</f>
        <v>D.22-08-004, D.21-05-015, AL 6820-E</v>
      </c>
      <c r="D57" s="54">
        <f>'Authorized Rev Req'!R57</f>
        <v>-59014.276954802182</v>
      </c>
      <c r="E57" t="s">
        <v>60</v>
      </c>
      <c r="F57" s="11">
        <f t="shared" si="5"/>
        <v>-59014.276954802182</v>
      </c>
      <c r="G57" s="11">
        <f>3500</f>
        <v>3500</v>
      </c>
      <c r="H57" s="11">
        <f>G57</f>
        <v>3500</v>
      </c>
      <c r="I57" s="11">
        <f>H57</f>
        <v>3500</v>
      </c>
      <c r="J57" s="43" t="s">
        <v>287</v>
      </c>
      <c r="K57" s="55"/>
      <c r="L57" s="11"/>
      <c r="M57" s="11"/>
      <c r="N57" s="11"/>
      <c r="O57" s="59"/>
    </row>
    <row r="58" spans="1:15" hidden="1" x14ac:dyDescent="0.25">
      <c r="A58" s="15"/>
      <c r="D58" s="54"/>
      <c r="F58" s="47"/>
      <c r="G58" s="11"/>
      <c r="H58" s="11"/>
      <c r="I58" s="11"/>
      <c r="K58" s="55"/>
      <c r="L58" s="11"/>
      <c r="M58" s="11"/>
      <c r="N58" s="11"/>
      <c r="O58" s="59"/>
    </row>
    <row r="59" spans="1:15" hidden="1" x14ac:dyDescent="0.25">
      <c r="A59" s="15"/>
      <c r="D59" s="54"/>
      <c r="F59" s="11"/>
      <c r="G59" s="11"/>
      <c r="H59" s="11"/>
      <c r="I59" s="11"/>
      <c r="K59" s="55"/>
      <c r="L59" s="11"/>
      <c r="M59" s="11"/>
      <c r="N59" s="11"/>
      <c r="O59" s="59"/>
    </row>
    <row r="60" spans="1:15" x14ac:dyDescent="0.25">
      <c r="A60" t="s">
        <v>157</v>
      </c>
      <c r="C60" s="10" t="str">
        <f>'Authorized Rev Req'!I69</f>
        <v>D.23-06-004</v>
      </c>
      <c r="D60" s="38">
        <f>'Authorized Rev Req'!R69</f>
        <v>1104107</v>
      </c>
      <c r="E60" s="38" t="str">
        <f>'Authorized Rev Req'!T69</f>
        <v>Distribution (Wildfire)</v>
      </c>
      <c r="F60" s="47">
        <f>D60</f>
        <v>1104107</v>
      </c>
      <c r="J60" s="43" t="s">
        <v>287</v>
      </c>
      <c r="K60" s="55"/>
      <c r="L60" s="11"/>
      <c r="M60" s="11"/>
      <c r="N60" s="11"/>
      <c r="O60" s="59"/>
    </row>
    <row r="61" spans="1:15" ht="18" customHeight="1" x14ac:dyDescent="0.25">
      <c r="A61" t="s">
        <v>159</v>
      </c>
      <c r="C61" s="10" t="s">
        <v>160</v>
      </c>
      <c r="D61" s="11">
        <f>'Authorized Rev Req'!S70</f>
        <v>328994.18429908593</v>
      </c>
      <c r="E61" t="s">
        <v>60</v>
      </c>
      <c r="F61" s="47">
        <f>D61</f>
        <v>328994.18429908593</v>
      </c>
      <c r="G61" s="47">
        <f>F61</f>
        <v>328994.18429908593</v>
      </c>
      <c r="J61" s="43" t="s">
        <v>287</v>
      </c>
      <c r="K61" s="55"/>
      <c r="L61" s="11"/>
      <c r="M61" s="11"/>
      <c r="N61" s="11"/>
      <c r="O61" s="59"/>
    </row>
    <row r="62" spans="1:15" x14ac:dyDescent="0.25">
      <c r="A62" t="s">
        <v>159</v>
      </c>
      <c r="C62" s="10" t="s">
        <v>160</v>
      </c>
      <c r="D62" s="11">
        <f>'Authorized Rev Req'!S71</f>
        <v>34483.295352794827</v>
      </c>
      <c r="E62" t="s">
        <v>58</v>
      </c>
      <c r="F62" s="47">
        <f>D62</f>
        <v>34483.295352794827</v>
      </c>
      <c r="G62" s="47">
        <f>F62</f>
        <v>34483.295352794827</v>
      </c>
      <c r="J62" s="43" t="s">
        <v>287</v>
      </c>
      <c r="K62" s="55"/>
      <c r="L62" s="11"/>
      <c r="M62" s="11"/>
      <c r="N62" s="11"/>
      <c r="O62" s="59"/>
    </row>
    <row r="63" spans="1:15" x14ac:dyDescent="0.25">
      <c r="A63" s="93" t="s">
        <v>159</v>
      </c>
      <c r="B63" s="88"/>
      <c r="C63" s="89" t="s">
        <v>160</v>
      </c>
      <c r="D63" s="88"/>
      <c r="E63" s="88" t="s">
        <v>66</v>
      </c>
      <c r="F63" s="88"/>
      <c r="G63" s="90">
        <v>8914.6018488819755</v>
      </c>
      <c r="H63" s="91">
        <v>8914.6018488819755</v>
      </c>
      <c r="I63" s="91"/>
      <c r="J63" s="92" t="s">
        <v>287</v>
      </c>
      <c r="K63" s="55"/>
      <c r="L63" s="11"/>
      <c r="M63" s="11"/>
      <c r="N63" s="11"/>
      <c r="O63" s="59"/>
    </row>
    <row r="64" spans="1:15" x14ac:dyDescent="0.25">
      <c r="C64" s="22"/>
      <c r="D64" s="54"/>
      <c r="F64" s="11"/>
      <c r="G64" s="11"/>
      <c r="H64" s="11"/>
      <c r="I64" s="11"/>
      <c r="K64" s="55"/>
      <c r="L64" s="11"/>
      <c r="M64" s="11"/>
      <c r="N64" s="11"/>
      <c r="O64" s="59"/>
    </row>
    <row r="65" spans="1:20" x14ac:dyDescent="0.25">
      <c r="A65" s="28" t="s">
        <v>162</v>
      </c>
      <c r="B65" s="28"/>
      <c r="D65" s="22"/>
      <c r="F65" s="60"/>
      <c r="G65" s="60"/>
      <c r="H65" s="60"/>
      <c r="I65" s="11"/>
      <c r="J65"/>
      <c r="K65" s="55"/>
    </row>
    <row r="66" spans="1:20" x14ac:dyDescent="0.25">
      <c r="A66" t="s">
        <v>298</v>
      </c>
      <c r="B66" s="28"/>
      <c r="C66" s="54" t="str">
        <f>'Authorized Rev Req'!I76</f>
        <v>D.22-12-044</v>
      </c>
      <c r="D66" s="54">
        <f>'Authorized Rev Req'!R76</f>
        <v>-490991.29997716483</v>
      </c>
      <c r="E66" t="s">
        <v>165</v>
      </c>
      <c r="F66" s="11">
        <f t="shared" ref="F66:F74" si="6">D66</f>
        <v>-490991.29997716483</v>
      </c>
      <c r="G66" s="11">
        <f t="shared" ref="G66:I69" si="7">F66</f>
        <v>-490991.29997716483</v>
      </c>
      <c r="H66" s="11">
        <f t="shared" si="7"/>
        <v>-490991.29997716483</v>
      </c>
      <c r="I66" s="11">
        <f t="shared" si="7"/>
        <v>-490991.29997716483</v>
      </c>
      <c r="J66" s="43" t="s">
        <v>286</v>
      </c>
      <c r="K66" s="55"/>
      <c r="S66" s="47"/>
      <c r="T66" s="47"/>
    </row>
    <row r="67" spans="1:20" x14ac:dyDescent="0.25">
      <c r="A67" t="s">
        <v>299</v>
      </c>
      <c r="C67" s="54" t="str">
        <f>'Authorized Rev Req'!I109</f>
        <v>D.22-12-044</v>
      </c>
      <c r="D67" s="54">
        <f>'Authorized Rev Req'!R109</f>
        <v>20005.231238346179</v>
      </c>
      <c r="E67" t="s">
        <v>145</v>
      </c>
      <c r="F67" s="11">
        <f t="shared" si="6"/>
        <v>20005.231238346179</v>
      </c>
      <c r="G67" s="11">
        <f t="shared" si="7"/>
        <v>20005.231238346179</v>
      </c>
      <c r="H67" s="11">
        <f t="shared" si="7"/>
        <v>20005.231238346179</v>
      </c>
      <c r="I67" s="11">
        <f t="shared" si="7"/>
        <v>20005.231238346179</v>
      </c>
      <c r="J67" s="43" t="s">
        <v>286</v>
      </c>
      <c r="K67" s="55"/>
      <c r="R67" s="15"/>
      <c r="S67" s="61"/>
      <c r="T67" s="62"/>
    </row>
    <row r="68" spans="1:20" x14ac:dyDescent="0.25">
      <c r="A68" t="s">
        <v>167</v>
      </c>
      <c r="B68" s="28"/>
      <c r="C68" s="54" t="str">
        <f>'Authorized Rev Req'!I77</f>
        <v>D.20-01-021, AL 5857-E</v>
      </c>
      <c r="D68" s="54">
        <f>'Authorized Rev Req'!R77</f>
        <v>59895.444075240004</v>
      </c>
      <c r="E68" t="s">
        <v>58</v>
      </c>
      <c r="F68" s="11">
        <f t="shared" si="6"/>
        <v>59895.444075240004</v>
      </c>
      <c r="G68" s="11">
        <f t="shared" si="7"/>
        <v>59895.444075240004</v>
      </c>
      <c r="H68" s="11"/>
      <c r="I68" s="11"/>
      <c r="J68" s="43" t="s">
        <v>286</v>
      </c>
      <c r="K68" s="55"/>
      <c r="S68" s="47"/>
      <c r="T68" s="47"/>
    </row>
    <row r="69" spans="1:20" x14ac:dyDescent="0.25">
      <c r="A69" t="s">
        <v>171</v>
      </c>
      <c r="B69" s="28"/>
      <c r="C69" s="54" t="str">
        <f>'Authorized Rev Req'!I79</f>
        <v>Res. M-4841</v>
      </c>
      <c r="D69" s="54">
        <f>'Authorized Rev Req'!R79</f>
        <v>104841.7857923392</v>
      </c>
      <c r="E69" t="s">
        <v>58</v>
      </c>
      <c r="F69" s="11">
        <f t="shared" si="6"/>
        <v>104841.7857923392</v>
      </c>
      <c r="G69" s="11">
        <f t="shared" si="7"/>
        <v>104841.7857923392</v>
      </c>
      <c r="H69" s="11">
        <f t="shared" si="7"/>
        <v>104841.7857923392</v>
      </c>
      <c r="I69" s="11">
        <f t="shared" si="7"/>
        <v>104841.7857923392</v>
      </c>
      <c r="J69" s="43" t="s">
        <v>286</v>
      </c>
      <c r="K69" s="55"/>
    </row>
    <row r="70" spans="1:20" x14ac:dyDescent="0.25">
      <c r="A70" s="15" t="s">
        <v>300</v>
      </c>
      <c r="C70" s="54" t="str">
        <f>'Authorized Rev Req'!I83</f>
        <v>Preliminary Statement  P</v>
      </c>
      <c r="D70" s="54">
        <f>'Authorized Rev Req'!R83</f>
        <v>697.84806011474552</v>
      </c>
      <c r="E70" t="s">
        <v>58</v>
      </c>
      <c r="F70" s="11">
        <f t="shared" si="6"/>
        <v>697.84806011474552</v>
      </c>
      <c r="G70" s="33"/>
      <c r="H70" s="33"/>
      <c r="I70" s="11"/>
      <c r="J70" s="43" t="s">
        <v>286</v>
      </c>
      <c r="K70" s="55"/>
      <c r="S70" s="53"/>
    </row>
    <row r="71" spans="1:20" x14ac:dyDescent="0.25">
      <c r="A71" t="s">
        <v>214</v>
      </c>
      <c r="B71" s="28"/>
      <c r="C71" s="54" t="str">
        <f>'Authorized Rev Req'!I100</f>
        <v xml:space="preserve"> D.18-05-041, D.21-05-031, AL 6385-E-A</v>
      </c>
      <c r="D71" s="54">
        <f>'Authorized Rev Req'!R100</f>
        <v>120736.87385986045</v>
      </c>
      <c r="E71" t="s">
        <v>145</v>
      </c>
      <c r="F71" s="11">
        <f t="shared" si="6"/>
        <v>120736.87385986045</v>
      </c>
      <c r="G71" s="11">
        <f t="shared" ref="G71:I72" si="8">F71</f>
        <v>120736.87385986045</v>
      </c>
      <c r="H71" s="11">
        <f t="shared" si="8"/>
        <v>120736.87385986045</v>
      </c>
      <c r="I71" s="11">
        <f t="shared" si="8"/>
        <v>120736.87385986045</v>
      </c>
      <c r="J71" s="43" t="s">
        <v>286</v>
      </c>
      <c r="K71" s="55"/>
      <c r="S71" s="61"/>
      <c r="T71" s="62"/>
    </row>
    <row r="72" spans="1:20" x14ac:dyDescent="0.25">
      <c r="A72" s="10" t="s">
        <v>218</v>
      </c>
      <c r="B72" s="28"/>
      <c r="C72" s="54" t="str">
        <f>'Authorized Rev Req'!I101</f>
        <v>AL 6385-E-A</v>
      </c>
      <c r="D72" s="54">
        <f>'Authorized Rev Req'!R101</f>
        <v>146819.31924451957</v>
      </c>
      <c r="E72" t="s">
        <v>145</v>
      </c>
      <c r="F72" s="11">
        <f t="shared" si="6"/>
        <v>146819.31924451957</v>
      </c>
      <c r="G72" s="11">
        <f t="shared" si="8"/>
        <v>146819.31924451957</v>
      </c>
      <c r="H72" s="11">
        <f t="shared" si="8"/>
        <v>146819.31924451957</v>
      </c>
      <c r="I72" s="11">
        <f t="shared" si="8"/>
        <v>146819.31924451957</v>
      </c>
      <c r="J72" s="43" t="s">
        <v>286</v>
      </c>
      <c r="K72" s="55"/>
      <c r="R72" s="15"/>
      <c r="S72" s="61"/>
      <c r="T72" s="62"/>
    </row>
    <row r="73" spans="1:20" x14ac:dyDescent="0.25">
      <c r="A73" t="s">
        <v>225</v>
      </c>
      <c r="C73" s="54" t="str">
        <f>'Authorized Rev Req'!I104</f>
        <v>D.23-01-006</v>
      </c>
      <c r="D73" s="54">
        <f>'Authorized Rev Req'!R104</f>
        <v>6368.1093000000001</v>
      </c>
      <c r="E73" t="s">
        <v>58</v>
      </c>
      <c r="F73" s="11">
        <f t="shared" si="6"/>
        <v>6368.1093000000001</v>
      </c>
      <c r="G73" s="11"/>
      <c r="H73" s="11"/>
      <c r="I73" s="11"/>
      <c r="J73" s="43" t="s">
        <v>286</v>
      </c>
      <c r="K73" s="55"/>
      <c r="S73" s="61"/>
      <c r="T73" s="62"/>
    </row>
    <row r="74" spans="1:20" x14ac:dyDescent="0.25">
      <c r="A74" t="s">
        <v>301</v>
      </c>
      <c r="C74" s="54" t="str">
        <f>'Authorized Rev Req'!I85</f>
        <v>D.22-12-009</v>
      </c>
      <c r="D74" s="54">
        <f>'Authorized Rev Req'!R85</f>
        <v>68692.216835208004</v>
      </c>
      <c r="E74" t="s">
        <v>58</v>
      </c>
      <c r="F74" s="11">
        <f t="shared" si="6"/>
        <v>68692.216835208004</v>
      </c>
      <c r="G74" s="11"/>
      <c r="H74" s="11"/>
      <c r="I74" s="11"/>
      <c r="J74" s="43" t="s">
        <v>286</v>
      </c>
      <c r="K74" s="55"/>
      <c r="S74" s="61"/>
      <c r="T74" s="62"/>
    </row>
    <row r="75" spans="1:20" hidden="1" x14ac:dyDescent="0.25">
      <c r="A75" s="10"/>
      <c r="C75" s="54"/>
      <c r="D75" s="54"/>
      <c r="F75" s="11"/>
      <c r="G75" s="11"/>
      <c r="H75" s="11"/>
      <c r="I75" s="11"/>
      <c r="K75" s="55"/>
      <c r="M75" s="10"/>
      <c r="S75" s="61"/>
      <c r="T75" s="62"/>
    </row>
    <row r="76" spans="1:20" hidden="1" x14ac:dyDescent="0.25">
      <c r="A76" s="10"/>
      <c r="C76" s="54"/>
      <c r="D76" s="54"/>
      <c r="F76" s="11"/>
      <c r="G76" s="11"/>
      <c r="H76" s="11"/>
      <c r="I76" s="11"/>
      <c r="K76" s="55"/>
      <c r="M76" s="10"/>
      <c r="S76" s="61"/>
      <c r="T76" s="62"/>
    </row>
    <row r="77" spans="1:20" x14ac:dyDescent="0.25">
      <c r="A77" t="s">
        <v>302</v>
      </c>
      <c r="C77" s="54" t="str">
        <f>'Authorized Rev Req'!I82</f>
        <v>D.18-01-024, AL 5222-E</v>
      </c>
      <c r="D77" s="54">
        <f>'Authorized Rev Req'!R82</f>
        <v>41150.122885676996</v>
      </c>
      <c r="E77" t="s">
        <v>58</v>
      </c>
      <c r="F77" s="11">
        <f>D77</f>
        <v>41150.122885676996</v>
      </c>
      <c r="G77" s="11"/>
      <c r="H77" s="11"/>
      <c r="I77" s="11"/>
      <c r="J77" s="43" t="s">
        <v>286</v>
      </c>
      <c r="K77" s="55"/>
      <c r="S77" s="61"/>
      <c r="T77" s="62"/>
    </row>
    <row r="78" spans="1:20" hidden="1" x14ac:dyDescent="0.25">
      <c r="C78" s="54"/>
      <c r="D78" s="54"/>
      <c r="F78" s="11"/>
      <c r="G78" s="11"/>
      <c r="H78" s="11"/>
      <c r="I78" s="11"/>
      <c r="K78" s="55"/>
      <c r="S78" s="61"/>
      <c r="T78" s="62"/>
    </row>
    <row r="79" spans="1:20" hidden="1" x14ac:dyDescent="0.25">
      <c r="C79" s="54"/>
      <c r="D79" s="54"/>
      <c r="F79" s="11"/>
      <c r="G79" s="11"/>
      <c r="H79" s="11"/>
      <c r="I79" s="11"/>
      <c r="K79" s="55"/>
      <c r="S79" s="61"/>
      <c r="T79" s="62"/>
    </row>
    <row r="80" spans="1:20" hidden="1" x14ac:dyDescent="0.25">
      <c r="C80" s="54"/>
      <c r="D80" s="54"/>
      <c r="F80" s="11"/>
      <c r="G80" s="11"/>
      <c r="H80" s="11"/>
      <c r="I80" s="11"/>
      <c r="K80" s="55"/>
      <c r="S80" s="61"/>
      <c r="T80" s="62"/>
    </row>
    <row r="81" spans="1:21" hidden="1" x14ac:dyDescent="0.25">
      <c r="C81" s="54"/>
      <c r="D81" s="54"/>
      <c r="F81" s="11"/>
      <c r="G81" s="11"/>
      <c r="H81" s="11"/>
      <c r="I81" s="11"/>
      <c r="K81" s="55"/>
      <c r="S81" s="36"/>
      <c r="T81" s="36"/>
    </row>
    <row r="82" spans="1:21" x14ac:dyDescent="0.25">
      <c r="A82" t="s">
        <v>303</v>
      </c>
      <c r="C82" s="54" t="str">
        <f>'Authorized Rev Req'!I99</f>
        <v>D.21-06-015</v>
      </c>
      <c r="D82" s="54">
        <f>'Authorized Rev Req'!R99</f>
        <v>92269.477749198631</v>
      </c>
      <c r="E82" t="s">
        <v>145</v>
      </c>
      <c r="F82" s="11">
        <f>D82</f>
        <v>92269.477749198631</v>
      </c>
      <c r="G82" s="11">
        <v>93120</v>
      </c>
      <c r="H82" s="11">
        <v>92820</v>
      </c>
      <c r="I82" s="11">
        <v>92710</v>
      </c>
      <c r="J82" s="43" t="s">
        <v>286</v>
      </c>
      <c r="K82" s="55"/>
    </row>
    <row r="83" spans="1:21" hidden="1" x14ac:dyDescent="0.25">
      <c r="C83" s="54"/>
      <c r="D83" s="54"/>
      <c r="F83" s="11"/>
      <c r="G83" s="11"/>
      <c r="H83" s="11"/>
      <c r="I83" s="11"/>
      <c r="K83" s="55"/>
    </row>
    <row r="84" spans="1:21" x14ac:dyDescent="0.25">
      <c r="A84" s="15" t="s">
        <v>185</v>
      </c>
      <c r="B84" s="27"/>
      <c r="C84" s="54" t="str">
        <f>'Authorized Rev Req'!I86</f>
        <v>AL 6385-E-A</v>
      </c>
      <c r="D84" s="54">
        <f>'Authorized Rev Req'!R86</f>
        <v>8086.4879999999994</v>
      </c>
      <c r="E84" t="s">
        <v>58</v>
      </c>
      <c r="F84" s="11">
        <f>D84</f>
        <v>8086.4879999999994</v>
      </c>
      <c r="G84" s="11">
        <f t="shared" ref="G84:I86" si="9">F84</f>
        <v>8086.4879999999994</v>
      </c>
      <c r="H84" s="11">
        <f t="shared" si="9"/>
        <v>8086.4879999999994</v>
      </c>
      <c r="I84" s="11">
        <f t="shared" si="9"/>
        <v>8086.4879999999994</v>
      </c>
      <c r="J84" s="43" t="s">
        <v>286</v>
      </c>
      <c r="K84" s="55"/>
    </row>
    <row r="85" spans="1:21" x14ac:dyDescent="0.25">
      <c r="A85" t="s">
        <v>204</v>
      </c>
      <c r="C85" s="54" t="str">
        <f>'Authorized Rev Req'!I95</f>
        <v>D.21-06-015</v>
      </c>
      <c r="D85" s="54">
        <f>'Authorized Rev Req'!R95</f>
        <v>11290.03108608</v>
      </c>
      <c r="E85" t="s">
        <v>145</v>
      </c>
      <c r="F85" s="11">
        <f>D85</f>
        <v>11290.03108608</v>
      </c>
      <c r="G85" s="11">
        <f t="shared" si="9"/>
        <v>11290.03108608</v>
      </c>
      <c r="H85" s="11">
        <f t="shared" si="9"/>
        <v>11290.03108608</v>
      </c>
      <c r="I85" s="11">
        <f t="shared" si="9"/>
        <v>11290.03108608</v>
      </c>
      <c r="J85" s="43" t="s">
        <v>286</v>
      </c>
      <c r="K85" s="55"/>
      <c r="M85" s="15"/>
    </row>
    <row r="86" spans="1:21" x14ac:dyDescent="0.25">
      <c r="A86" t="s">
        <v>208</v>
      </c>
      <c r="C86" s="54" t="str">
        <f>'Authorized Rev Req'!I97</f>
        <v>D.20-08-042</v>
      </c>
      <c r="D86" s="54">
        <f>'Authorized Rev Req'!R97</f>
        <v>93692.071589999992</v>
      </c>
      <c r="E86" t="s">
        <v>145</v>
      </c>
      <c r="F86" s="11">
        <f>D86</f>
        <v>93692.071589999992</v>
      </c>
      <c r="G86" s="11">
        <f t="shared" si="9"/>
        <v>93692.071589999992</v>
      </c>
      <c r="H86" s="11">
        <f t="shared" si="9"/>
        <v>93692.071589999992</v>
      </c>
      <c r="I86" s="11">
        <v>74990.000000000015</v>
      </c>
      <c r="J86" s="43" t="s">
        <v>286</v>
      </c>
      <c r="K86" s="55"/>
    </row>
    <row r="87" spans="1:21" x14ac:dyDescent="0.25">
      <c r="A87" t="s">
        <v>228</v>
      </c>
      <c r="C87" s="54" t="str">
        <f>'Authorized Rev Req'!I105</f>
        <v>D.19-11-017, AL 5698-E</v>
      </c>
      <c r="D87" s="54">
        <f>'Authorized Rev Req'!R105</f>
        <v>1553.6165069999997</v>
      </c>
      <c r="E87" t="s">
        <v>58</v>
      </c>
      <c r="F87" s="11">
        <f>D87</f>
        <v>1553.6165069999997</v>
      </c>
      <c r="G87" s="11"/>
      <c r="H87" s="11"/>
      <c r="I87" s="11"/>
      <c r="J87" s="43" t="s">
        <v>286</v>
      </c>
      <c r="K87" s="55"/>
    </row>
    <row r="88" spans="1:21" hidden="1" x14ac:dyDescent="0.25">
      <c r="C88" s="54"/>
      <c r="D88" s="54"/>
      <c r="F88" s="11"/>
      <c r="G88" s="11"/>
      <c r="H88" s="11"/>
      <c r="I88" s="11"/>
      <c r="J88" s="43" t="s">
        <v>286</v>
      </c>
      <c r="K88" s="55"/>
    </row>
    <row r="89" spans="1:21" x14ac:dyDescent="0.25">
      <c r="A89" t="s">
        <v>304</v>
      </c>
      <c r="C89" s="54" t="str">
        <f>'Authorized Rev Req'!I84</f>
        <v>D.20-12-005</v>
      </c>
      <c r="D89" s="54">
        <f>'Authorized Rev Req'!R84</f>
        <v>10896</v>
      </c>
      <c r="E89" t="s">
        <v>58</v>
      </c>
      <c r="F89" s="11">
        <f>D89</f>
        <v>10896</v>
      </c>
      <c r="G89" s="11"/>
      <c r="H89" s="11"/>
      <c r="I89" s="11"/>
      <c r="J89" s="43" t="s">
        <v>286</v>
      </c>
      <c r="K89" s="55"/>
    </row>
    <row r="90" spans="1:21" x14ac:dyDescent="0.25">
      <c r="A90" t="s">
        <v>305</v>
      </c>
      <c r="C90" s="54" t="str">
        <f>'Authorized Rev Req'!I107</f>
        <v>AL 6385-E-A</v>
      </c>
      <c r="D90" s="54">
        <f>'Authorized Rev Req'!R107</f>
        <v>56079.596161043992</v>
      </c>
      <c r="E90" t="s">
        <v>145</v>
      </c>
      <c r="F90" s="11">
        <f>D90</f>
        <v>56079.596161043992</v>
      </c>
      <c r="G90" s="11"/>
      <c r="H90" s="11"/>
      <c r="I90" s="11"/>
      <c r="J90" s="43" t="s">
        <v>286</v>
      </c>
      <c r="K90" s="55"/>
    </row>
    <row r="91" spans="1:21" x14ac:dyDescent="0.25">
      <c r="A91" s="15" t="s">
        <v>306</v>
      </c>
      <c r="C91" s="58" t="str">
        <f>'Authorized Rev Req'!I78</f>
        <v>D.21-08-006, AL 5857-E</v>
      </c>
      <c r="D91" s="58">
        <f>'Authorized Rev Req'!R78</f>
        <v>17692.879493771157</v>
      </c>
      <c r="E91" t="s">
        <v>145</v>
      </c>
      <c r="F91" s="47">
        <f>D91</f>
        <v>17692.879493771157</v>
      </c>
      <c r="G91" s="57"/>
      <c r="H91" s="60"/>
      <c r="I91" s="11"/>
      <c r="J91" s="43" t="s">
        <v>286</v>
      </c>
      <c r="K91" s="55"/>
    </row>
    <row r="92" spans="1:21" x14ac:dyDescent="0.25">
      <c r="A92" s="10" t="s">
        <v>236</v>
      </c>
      <c r="C92" s="58" t="str">
        <f>'Authorized Rev Req'!I115</f>
        <v>D.22-12-044</v>
      </c>
      <c r="D92" s="58">
        <f>'Authorized Rev Req'!R115</f>
        <v>13317.604733130622</v>
      </c>
      <c r="E92" t="s">
        <v>145</v>
      </c>
      <c r="F92" s="11">
        <f>D92</f>
        <v>13317.604733130622</v>
      </c>
      <c r="G92" s="11">
        <f t="shared" ref="G92:I93" si="10">F92</f>
        <v>13317.604733130622</v>
      </c>
      <c r="H92" s="11">
        <f t="shared" si="10"/>
        <v>13317.604733130622</v>
      </c>
      <c r="I92" s="11">
        <f t="shared" si="10"/>
        <v>13317.604733130622</v>
      </c>
      <c r="J92" s="43" t="s">
        <v>286</v>
      </c>
      <c r="K92" s="55"/>
      <c r="L92" s="11"/>
      <c r="M92" s="11"/>
      <c r="N92" s="11"/>
      <c r="O92" s="59"/>
    </row>
    <row r="93" spans="1:21" x14ac:dyDescent="0.25">
      <c r="A93" s="10" t="s">
        <v>238</v>
      </c>
      <c r="C93" s="58" t="str">
        <f>'Authorized Rev Req'!I117</f>
        <v>D.22-12-044</v>
      </c>
      <c r="D93" s="58">
        <f>'Authorized Rev Req'!R117</f>
        <v>-2058.1393794508531</v>
      </c>
      <c r="E93" t="s">
        <v>145</v>
      </c>
      <c r="F93" s="11">
        <f t="shared" ref="F93:F94" si="11">D93</f>
        <v>-2058.1393794508531</v>
      </c>
      <c r="G93" s="11">
        <f t="shared" si="10"/>
        <v>-2058.1393794508531</v>
      </c>
      <c r="H93" s="11">
        <f t="shared" si="10"/>
        <v>-2058.1393794508531</v>
      </c>
      <c r="I93" s="11">
        <f t="shared" si="10"/>
        <v>-2058.1393794508531</v>
      </c>
      <c r="J93" s="43" t="s">
        <v>286</v>
      </c>
      <c r="K93" s="55"/>
      <c r="L93" s="11"/>
      <c r="M93" s="11"/>
      <c r="N93" s="11"/>
      <c r="O93" s="59"/>
    </row>
    <row r="94" spans="1:21" x14ac:dyDescent="0.25">
      <c r="A94" s="10" t="s">
        <v>240</v>
      </c>
      <c r="C94" s="58" t="str">
        <f>'Authorized Rev Req'!I119</f>
        <v>D.22-12-044</v>
      </c>
      <c r="D94" s="58">
        <f>'Authorized Rev Req'!R119</f>
        <v>14111.999064309779</v>
      </c>
      <c r="E94" t="s">
        <v>145</v>
      </c>
      <c r="F94" s="11">
        <f t="shared" si="11"/>
        <v>14111.999064309779</v>
      </c>
      <c r="G94" s="11"/>
      <c r="H94" s="11"/>
      <c r="I94" s="11"/>
      <c r="J94" s="43" t="s">
        <v>286</v>
      </c>
      <c r="K94" s="55"/>
      <c r="L94" s="11"/>
      <c r="M94" s="11"/>
      <c r="N94" s="11"/>
      <c r="O94" s="59"/>
    </row>
    <row r="95" spans="1:21" x14ac:dyDescent="0.25">
      <c r="A95" s="15" t="s">
        <v>249</v>
      </c>
      <c r="C95" s="58" t="s">
        <v>307</v>
      </c>
      <c r="D95" s="58">
        <f>'Authorized Rev Req'!R123</f>
        <v>49357.901129999998</v>
      </c>
      <c r="E95" t="s">
        <v>145</v>
      </c>
      <c r="F95" s="47">
        <f>D95</f>
        <v>49357.901129999998</v>
      </c>
      <c r="G95" s="11"/>
      <c r="H95" s="57"/>
      <c r="I95" s="11"/>
      <c r="J95" s="43" t="s">
        <v>286</v>
      </c>
      <c r="K95" s="55"/>
      <c r="L95" s="11"/>
      <c r="M95" s="11"/>
      <c r="N95" s="11"/>
      <c r="O95" s="59"/>
      <c r="R95" s="36">
        <f>SUM(R84:R94)</f>
        <v>0</v>
      </c>
      <c r="S95" s="36">
        <f>SUM(S84:S94)</f>
        <v>0</v>
      </c>
      <c r="T95" s="36">
        <f>SUM(T84:T94)</f>
        <v>0</v>
      </c>
      <c r="U95" s="36">
        <f>SUM(U84:U94)</f>
        <v>0</v>
      </c>
    </row>
    <row r="96" spans="1:21" x14ac:dyDescent="0.25">
      <c r="A96" s="15" t="s">
        <v>308</v>
      </c>
      <c r="C96" s="58" t="str">
        <f>'Authorized Rev Req'!I103</f>
        <v>D.1-12-021, AL 6747-E</v>
      </c>
      <c r="D96" s="58">
        <f>'Authorized Rev Req'!R103</f>
        <v>7971.9297569369992</v>
      </c>
      <c r="E96" t="s">
        <v>145</v>
      </c>
      <c r="F96" s="47">
        <f>D96</f>
        <v>7971.9297569369992</v>
      </c>
      <c r="G96" s="11"/>
      <c r="H96" s="57"/>
      <c r="I96" s="11"/>
      <c r="J96" s="43" t="s">
        <v>287</v>
      </c>
      <c r="K96" s="55"/>
      <c r="L96" s="11"/>
      <c r="M96" s="11"/>
      <c r="N96" s="11"/>
      <c r="O96" s="59"/>
    </row>
    <row r="97" spans="1:15" hidden="1" x14ac:dyDescent="0.25">
      <c r="C97" s="10"/>
      <c r="D97" s="58"/>
      <c r="F97" s="47"/>
      <c r="G97" s="11"/>
      <c r="H97" s="57"/>
      <c r="I97" s="11"/>
      <c r="K97" s="55"/>
      <c r="L97" s="11"/>
      <c r="M97" s="11"/>
      <c r="N97" s="11"/>
      <c r="O97" s="59"/>
    </row>
    <row r="98" spans="1:15" x14ac:dyDescent="0.25">
      <c r="K98" s="55"/>
      <c r="L98" s="11"/>
      <c r="M98" s="11"/>
      <c r="N98" s="11"/>
      <c r="O98" s="59"/>
    </row>
    <row r="99" spans="1:15" x14ac:dyDescent="0.25">
      <c r="K99" s="55"/>
      <c r="L99" s="11"/>
      <c r="M99" s="11"/>
      <c r="N99" s="11"/>
      <c r="O99" s="59"/>
    </row>
    <row r="100" spans="1:15" x14ac:dyDescent="0.25">
      <c r="C100" s="10"/>
      <c r="D100" s="63"/>
      <c r="F100" s="47"/>
      <c r="G100" s="60"/>
      <c r="H100" s="57"/>
      <c r="I100" s="11"/>
      <c r="K100" s="55"/>
    </row>
    <row r="101" spans="1:15" x14ac:dyDescent="0.25">
      <c r="C101" s="10"/>
      <c r="D101" s="63"/>
      <c r="F101" s="47"/>
      <c r="G101" s="60"/>
      <c r="H101" s="57"/>
      <c r="I101" s="11"/>
      <c r="K101" s="55"/>
    </row>
    <row r="102" spans="1:15" x14ac:dyDescent="0.25">
      <c r="C102" s="10"/>
      <c r="D102" s="63"/>
      <c r="F102" s="47"/>
      <c r="G102" s="60"/>
      <c r="H102" s="57"/>
      <c r="I102" s="11"/>
      <c r="K102" s="55"/>
    </row>
    <row r="103" spans="1:15" x14ac:dyDescent="0.25">
      <c r="A103" s="64" t="s">
        <v>309</v>
      </c>
      <c r="D103" s="63"/>
      <c r="F103" s="47"/>
      <c r="G103" s="60"/>
      <c r="H103" s="60"/>
      <c r="I103" s="11"/>
      <c r="K103" s="55"/>
    </row>
    <row r="104" spans="1:15" x14ac:dyDescent="0.25">
      <c r="A104" s="15" t="s">
        <v>77</v>
      </c>
      <c r="C104" s="10" t="s">
        <v>310</v>
      </c>
      <c r="D104" s="54">
        <f>SUMIFS('Authorized Rev Req'!$R$9:$R$123,'Authorized Rev Req'!$T$9:$T$123,E104,'Authorized Rev Req'!$U$9:$U$123,"Y")</f>
        <v>533519.26416678389</v>
      </c>
      <c r="E104" t="s">
        <v>77</v>
      </c>
      <c r="F104" s="11">
        <f>$D104</f>
        <v>533519.26416678389</v>
      </c>
      <c r="G104" s="33"/>
      <c r="H104" s="11"/>
      <c r="I104" s="11"/>
      <c r="J104" s="43" t="s">
        <v>286</v>
      </c>
      <c r="K104" s="55"/>
    </row>
    <row r="105" spans="1:15" x14ac:dyDescent="0.25">
      <c r="A105" s="15" t="s">
        <v>58</v>
      </c>
      <c r="C105" s="10" t="s">
        <v>310</v>
      </c>
      <c r="D105" s="54">
        <f>SUMIFS('Authorized Rev Req'!$R$9:$R$123,'Authorized Rev Req'!$T$9:$T$123,E105,'Authorized Rev Req'!$U$9:$U$123,"Y")</f>
        <v>702220.88845014316</v>
      </c>
      <c r="E105" s="15" t="s">
        <v>58</v>
      </c>
      <c r="F105" s="11">
        <f>$D105</f>
        <v>702220.88845014316</v>
      </c>
      <c r="G105" s="11"/>
      <c r="I105" s="11"/>
      <c r="J105" s="43" t="s">
        <v>286</v>
      </c>
      <c r="K105" s="55"/>
    </row>
    <row r="106" spans="1:15" x14ac:dyDescent="0.25">
      <c r="A106" s="15" t="s">
        <v>60</v>
      </c>
      <c r="C106" s="10" t="s">
        <v>310</v>
      </c>
      <c r="D106" s="54">
        <f>SUMIFS('Authorized Rev Req'!$R$9:$R$123,'Authorized Rev Req'!$T$9:$T$123,E106,'Authorized Rev Req'!$U$9:$U$123,"Y")</f>
        <v>33447.156588696853</v>
      </c>
      <c r="E106" s="15" t="s">
        <v>60</v>
      </c>
      <c r="F106" s="11">
        <f>$D106</f>
        <v>33447.156588696853</v>
      </c>
      <c r="G106" s="33"/>
      <c r="J106" s="43" t="s">
        <v>286</v>
      </c>
      <c r="K106" s="55"/>
    </row>
    <row r="107" spans="1:15" x14ac:dyDescent="0.25">
      <c r="A107" s="15" t="s">
        <v>90</v>
      </c>
      <c r="C107" s="10" t="s">
        <v>310</v>
      </c>
      <c r="D107" s="54">
        <f>SUMIFS('Authorized Rev Req'!$R$9:$R$123,'Authorized Rev Req'!$T$9:$T$123,E107,'Authorized Rev Req'!$U$9:$U$123,"Y")</f>
        <v>18382.069849083746</v>
      </c>
      <c r="E107" s="15" t="s">
        <v>90</v>
      </c>
      <c r="F107" s="11">
        <f t="shared" ref="F107:F112" si="12">$D107</f>
        <v>18382.069849083746</v>
      </c>
      <c r="G107" s="33"/>
      <c r="H107" s="11"/>
      <c r="I107" s="11"/>
      <c r="J107" s="43" t="s">
        <v>286</v>
      </c>
      <c r="K107" s="55"/>
    </row>
    <row r="108" spans="1:15" x14ac:dyDescent="0.25">
      <c r="A108" s="15" t="s">
        <v>145</v>
      </c>
      <c r="C108" s="10" t="s">
        <v>310</v>
      </c>
      <c r="D108" s="54">
        <f>SUMIFS('Authorized Rev Req'!$R$9:$R$123,'Authorized Rev Req'!$T$9:$T$123,E108,'Authorized Rev Req'!$U$9:$U$123,"Y")</f>
        <v>180920.39476954547</v>
      </c>
      <c r="E108" s="15" t="s">
        <v>145</v>
      </c>
      <c r="F108" s="11">
        <f t="shared" si="12"/>
        <v>180920.39476954547</v>
      </c>
      <c r="G108" s="33"/>
      <c r="H108" s="11"/>
      <c r="I108" s="11"/>
      <c r="J108" s="43" t="s">
        <v>286</v>
      </c>
      <c r="K108" s="55"/>
    </row>
    <row r="109" spans="1:15" x14ac:dyDescent="0.25">
      <c r="A109" s="15" t="s">
        <v>73</v>
      </c>
      <c r="C109" s="10" t="s">
        <v>310</v>
      </c>
      <c r="D109" s="54">
        <f>SUMIFS('Authorized Rev Req'!$R$9:$R$123,'Authorized Rev Req'!$T$9:$T$123,E109,'Authorized Rev Req'!$U$9:$U$123,"Y")</f>
        <v>-7078.6849770974941</v>
      </c>
      <c r="E109" s="15" t="s">
        <v>73</v>
      </c>
      <c r="F109" s="11">
        <f t="shared" si="12"/>
        <v>-7078.6849770974941</v>
      </c>
      <c r="G109" s="33"/>
      <c r="H109" s="11"/>
      <c r="I109" s="11"/>
      <c r="J109" s="43" t="s">
        <v>286</v>
      </c>
      <c r="K109" s="55"/>
    </row>
    <row r="110" spans="1:15" x14ac:dyDescent="0.25">
      <c r="A110" s="15" t="s">
        <v>84</v>
      </c>
      <c r="C110" s="10" t="s">
        <v>310</v>
      </c>
      <c r="D110" s="54">
        <f>SUMIFS('Authorized Rev Req'!$R$9:$R$123,'Authorized Rev Req'!$T$9:$T$123,E110,'Authorized Rev Req'!$U$9:$U$123,"Y")</f>
        <v>-56973.321812328577</v>
      </c>
      <c r="E110" s="15" t="s">
        <v>84</v>
      </c>
      <c r="F110" s="11">
        <f t="shared" si="12"/>
        <v>-56973.321812328577</v>
      </c>
      <c r="G110" s="33"/>
      <c r="H110" s="11"/>
      <c r="I110" s="11"/>
      <c r="J110" s="43" t="s">
        <v>286</v>
      </c>
      <c r="K110" s="55"/>
    </row>
    <row r="111" spans="1:15" x14ac:dyDescent="0.25">
      <c r="A111" s="15" t="s">
        <v>86</v>
      </c>
      <c r="C111" s="10" t="s">
        <v>310</v>
      </c>
      <c r="D111" s="54">
        <f>SUMIFS('Authorized Rev Req'!$R$9:$R$123,'Authorized Rev Req'!$T$9:$T$123,E111,'Authorized Rev Req'!$U$9:$U$123,"Y")</f>
        <v>-3963.8680499774641</v>
      </c>
      <c r="E111" s="15" t="s">
        <v>86</v>
      </c>
      <c r="F111" s="11">
        <f t="shared" si="12"/>
        <v>-3963.8680499774641</v>
      </c>
      <c r="G111" s="33"/>
      <c r="H111" s="11"/>
      <c r="I111" s="11"/>
      <c r="J111" s="43" t="s">
        <v>286</v>
      </c>
      <c r="K111" s="55"/>
    </row>
    <row r="112" spans="1:15" x14ac:dyDescent="0.25">
      <c r="A112" s="15" t="s">
        <v>66</v>
      </c>
      <c r="C112" s="10" t="s">
        <v>310</v>
      </c>
      <c r="D112" s="54">
        <f>SUMIFS('Authorized Rev Req'!$R$9:$R$123,'Authorized Rev Req'!$T$9:$T$123,E112,'Authorized Rev Req'!$U$9:$U$123,"Y")</f>
        <v>82612.683951972984</v>
      </c>
      <c r="E112" s="15" t="s">
        <v>66</v>
      </c>
      <c r="F112" s="11">
        <f t="shared" si="12"/>
        <v>82612.683951972984</v>
      </c>
      <c r="G112" s="33"/>
      <c r="I112" s="11"/>
      <c r="J112" s="43" t="s">
        <v>286</v>
      </c>
      <c r="K112" s="55"/>
      <c r="L112" s="43"/>
    </row>
    <row r="113" spans="1:21" x14ac:dyDescent="0.25">
      <c r="A113" s="15"/>
      <c r="C113" s="10"/>
      <c r="D113" s="58"/>
      <c r="F113" s="47"/>
      <c r="G113" s="60"/>
      <c r="H113" s="60"/>
      <c r="I113" s="11"/>
      <c r="K113" s="43"/>
    </row>
    <row r="114" spans="1:21" x14ac:dyDescent="0.25">
      <c r="A114" s="28" t="s">
        <v>254</v>
      </c>
      <c r="D114" s="58">
        <f>SUM(F114:I114)</f>
        <v>0</v>
      </c>
      <c r="F114" s="60"/>
      <c r="G114" s="60"/>
      <c r="H114" s="60"/>
      <c r="I114" s="11"/>
      <c r="K114" s="43"/>
      <c r="L114" s="43"/>
    </row>
    <row r="115" spans="1:21" x14ac:dyDescent="0.25">
      <c r="A115" t="s">
        <v>311</v>
      </c>
      <c r="C115" s="10" t="str">
        <f>'Authorized Rev Req'!I128</f>
        <v>ER22-2986-000</v>
      </c>
      <c r="D115" s="54">
        <f>'Authorized Rev Req'!R128</f>
        <v>3183965.255121164</v>
      </c>
      <c r="E115" t="s">
        <v>258</v>
      </c>
      <c r="F115" s="11">
        <f t="shared" ref="F115:F116" si="13">$D115</f>
        <v>3183965.255121164</v>
      </c>
      <c r="G115" s="11">
        <f t="shared" ref="G115:I116" si="14">F115</f>
        <v>3183965.255121164</v>
      </c>
      <c r="H115" s="11">
        <f t="shared" si="14"/>
        <v>3183965.255121164</v>
      </c>
      <c r="I115" s="11">
        <f t="shared" si="14"/>
        <v>3183965.255121164</v>
      </c>
      <c r="J115" s="43" t="s">
        <v>286</v>
      </c>
      <c r="K115" s="43"/>
    </row>
    <row r="116" spans="1:21" x14ac:dyDescent="0.25">
      <c r="A116" s="15" t="s">
        <v>312</v>
      </c>
      <c r="C116" t="str">
        <f>CONCATENATE('Authorized Rev Req'!F129," / ",'Authorized Rev Req'!F130,"")</f>
        <v>ER23-595-000 / ER22-2986-000</v>
      </c>
      <c r="D116" s="54">
        <f>SUM('Authorized Rev Req'!R129:R132)</f>
        <v>88530.289555328272</v>
      </c>
      <c r="E116" t="s">
        <v>262</v>
      </c>
      <c r="F116" s="11">
        <f t="shared" si="13"/>
        <v>88530.289555328272</v>
      </c>
      <c r="G116" s="11">
        <f t="shared" si="14"/>
        <v>88530.289555328272</v>
      </c>
      <c r="H116" s="11">
        <f t="shared" si="14"/>
        <v>88530.289555328272</v>
      </c>
      <c r="I116" s="11">
        <f t="shared" si="14"/>
        <v>88530.289555328272</v>
      </c>
      <c r="J116" s="43" t="s">
        <v>286</v>
      </c>
      <c r="K116" s="43"/>
    </row>
    <row r="117" spans="1:21" x14ac:dyDescent="0.25">
      <c r="D117" s="58"/>
      <c r="F117" s="11"/>
      <c r="G117" s="11"/>
      <c r="H117" s="11"/>
      <c r="I117" s="11"/>
      <c r="K117" s="60"/>
      <c r="L117" s="11"/>
      <c r="M117" s="11"/>
      <c r="N117" s="60"/>
      <c r="O117" s="65"/>
    </row>
    <row r="118" spans="1:21" x14ac:dyDescent="0.25">
      <c r="D118" s="58"/>
      <c r="F118" s="60"/>
      <c r="G118" s="11"/>
      <c r="H118" s="11"/>
      <c r="I118" s="11"/>
      <c r="K118" s="60"/>
      <c r="L118" s="11"/>
      <c r="M118" s="11"/>
      <c r="N118" s="60"/>
      <c r="O118" s="65"/>
    </row>
    <row r="119" spans="1:21" ht="15.75" thickBot="1" x14ac:dyDescent="0.3">
      <c r="A119" s="28" t="s">
        <v>313</v>
      </c>
      <c r="D119" s="66">
        <f>SUM(D10:D118)</f>
        <v>17759989.301309381</v>
      </c>
      <c r="E119" s="47"/>
      <c r="F119" s="67">
        <f>SUM(F10:F116)</f>
        <v>17759989.301309381</v>
      </c>
      <c r="G119" s="67">
        <f>SUM(G10:G116)</f>
        <v>14327139.839364553</v>
      </c>
      <c r="H119" s="67">
        <f>SUM(H10:H116)</f>
        <v>13580788.517934933</v>
      </c>
      <c r="I119" s="68">
        <f>SUM(I10:I116)</f>
        <v>13488102.406701051</v>
      </c>
      <c r="J119"/>
      <c r="K119" s="43"/>
    </row>
    <row r="120" spans="1:21" ht="15.75" thickTop="1" x14ac:dyDescent="0.25">
      <c r="D120" s="58">
        <f>D119-B5</f>
        <v>0</v>
      </c>
      <c r="E120" s="47"/>
      <c r="F120" s="47"/>
      <c r="G120" s="47"/>
      <c r="H120" s="47"/>
      <c r="I120" s="47"/>
      <c r="K120" s="43"/>
    </row>
    <row r="121" spans="1:21" x14ac:dyDescent="0.25">
      <c r="D121" s="48"/>
    </row>
    <row r="122" spans="1:21" ht="30.75" customHeight="1" x14ac:dyDescent="0.25">
      <c r="A122" s="101" t="s">
        <v>314</v>
      </c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69"/>
      <c r="Q122" s="53" t="s">
        <v>315</v>
      </c>
      <c r="R122" s="53"/>
    </row>
    <row r="123" spans="1:21" ht="75" customHeight="1" x14ac:dyDescent="0.25">
      <c r="A123" s="31" t="s">
        <v>49</v>
      </c>
      <c r="B123" s="31" t="s">
        <v>316</v>
      </c>
      <c r="C123" s="70" t="s">
        <v>317</v>
      </c>
      <c r="D123" s="71" t="s">
        <v>318</v>
      </c>
      <c r="E123" s="70" t="s">
        <v>319</v>
      </c>
      <c r="F123" s="102"/>
      <c r="G123" s="102"/>
      <c r="H123" s="102"/>
      <c r="I123" s="102"/>
      <c r="J123" s="70" t="s">
        <v>284</v>
      </c>
      <c r="K123" s="103" t="s">
        <v>320</v>
      </c>
      <c r="L123" s="103"/>
      <c r="M123" s="103"/>
      <c r="N123" s="103"/>
      <c r="O123" s="72" t="s">
        <v>321</v>
      </c>
      <c r="R123" s="31">
        <f>K124</f>
        <v>2023</v>
      </c>
      <c r="S123" s="31">
        <f t="shared" ref="S123:U123" si="15">L124</f>
        <v>2024</v>
      </c>
      <c r="T123" s="31">
        <f t="shared" si="15"/>
        <v>2025</v>
      </c>
      <c r="U123" s="31">
        <f t="shared" si="15"/>
        <v>2026</v>
      </c>
    </row>
    <row r="124" spans="1:21" x14ac:dyDescent="0.25">
      <c r="A124" s="28" t="s">
        <v>54</v>
      </c>
      <c r="C124" s="73"/>
      <c r="D124" s="74"/>
      <c r="E124" s="73"/>
      <c r="F124">
        <f>F$9</f>
        <v>2023</v>
      </c>
      <c r="G124">
        <f>G$9</f>
        <v>2024</v>
      </c>
      <c r="H124">
        <f>H$9</f>
        <v>2025</v>
      </c>
      <c r="I124">
        <v>2026</v>
      </c>
      <c r="J124"/>
      <c r="K124">
        <f>F$9</f>
        <v>2023</v>
      </c>
      <c r="L124">
        <f>G$9</f>
        <v>2024</v>
      </c>
      <c r="M124">
        <f>H$9</f>
        <v>2025</v>
      </c>
      <c r="N124">
        <v>2026</v>
      </c>
      <c r="O124" s="36"/>
      <c r="Q124" t="s">
        <v>77</v>
      </c>
      <c r="R124" s="61">
        <f>SUM(R10,SUMIFS(K$125:K$162,$E$125:$E$162,$Q124,$O$125:$O$162,"y"))</f>
        <v>5168529.9373542331</v>
      </c>
      <c r="S124" s="61">
        <f>SUM(S10,SUMIFS(L$125:L$162,$E$125:$E$162,$Q124,$O$125:$O$162,"y"))</f>
        <v>4186390.4086583923</v>
      </c>
      <c r="T124" s="61">
        <f>SUM(T10,SUMIFS(M$125:M$162,$E$125:$E$162,$Q124,$O$125:$O$162,"y"))</f>
        <v>4015010.6731874496</v>
      </c>
      <c r="U124" s="61">
        <f>SUM(U10,SUMIFS(N$125:N$162,$E$125:$E$162,$Q124,$O$125:$O$162,"y"))</f>
        <v>4015010.6731874496</v>
      </c>
    </row>
    <row r="125" spans="1:21" x14ac:dyDescent="0.25">
      <c r="A125" t="s">
        <v>19</v>
      </c>
      <c r="B125" t="s">
        <v>18</v>
      </c>
      <c r="C125" s="22" t="s">
        <v>322</v>
      </c>
      <c r="D125" s="58">
        <f>F125</f>
        <v>3551</v>
      </c>
      <c r="E125" t="s">
        <v>58</v>
      </c>
      <c r="F125" s="11">
        <v>3551</v>
      </c>
      <c r="G125" s="11">
        <v>1549</v>
      </c>
      <c r="H125" s="11">
        <v>1549</v>
      </c>
      <c r="I125" s="11">
        <v>1549</v>
      </c>
      <c r="J125" s="43" t="s">
        <v>287</v>
      </c>
      <c r="K125" s="11">
        <f>F125</f>
        <v>3551</v>
      </c>
      <c r="L125" s="11">
        <f>G125</f>
        <v>1549</v>
      </c>
      <c r="M125" s="11">
        <f>H125</f>
        <v>1549</v>
      </c>
      <c r="N125" s="11">
        <f>I125</f>
        <v>1549</v>
      </c>
      <c r="O125" s="59" t="s">
        <v>357</v>
      </c>
      <c r="Q125" t="s">
        <v>90</v>
      </c>
      <c r="R125" s="61">
        <f t="shared" ref="R125:U137" si="16">SUM(R12,SUMIFS(K$125:K$162,$E$125:$E$162,$Q125,$O$125:$O$162,"y"))</f>
        <v>206716.73071733187</v>
      </c>
      <c r="S125" s="61">
        <f t="shared" ref="S125:U127" si="17">SUM(S12,SUMIFS(L$125:L$159,$E$125:$E$159,$Q125,$O$125:$O$159,"y"))</f>
        <v>157864.43651286379</v>
      </c>
      <c r="T125" s="61">
        <f t="shared" si="17"/>
        <v>188334.66086824812</v>
      </c>
      <c r="U125" s="61">
        <f t="shared" si="17"/>
        <v>188334.66086824812</v>
      </c>
    </row>
    <row r="126" spans="1:21" x14ac:dyDescent="0.25">
      <c r="A126" t="s">
        <v>323</v>
      </c>
      <c r="B126" t="s">
        <v>20</v>
      </c>
      <c r="C126" s="22" t="s">
        <v>324</v>
      </c>
      <c r="D126" s="58">
        <f>F126</f>
        <v>8519323.5964275151</v>
      </c>
      <c r="E126" t="s">
        <v>58</v>
      </c>
      <c r="F126" s="11">
        <v>8519323.5964275151</v>
      </c>
      <c r="G126" s="11">
        <v>8895700.6882807035</v>
      </c>
      <c r="H126" s="11">
        <v>9304351.6108822897</v>
      </c>
      <c r="I126" s="11">
        <v>9773904.7649122458</v>
      </c>
      <c r="J126" s="43" t="s">
        <v>286</v>
      </c>
      <c r="K126" s="11">
        <f>F126-F10-F11-F13</f>
        <v>2827776.5008033589</v>
      </c>
      <c r="L126" s="11">
        <f>G126-G10-G11</f>
        <v>3608477.9926565471</v>
      </c>
      <c r="M126" s="11">
        <f>H126-H10-H11</f>
        <v>4017128.9152581333</v>
      </c>
      <c r="N126" s="11">
        <f>I126-I10-I11</f>
        <v>4486682.0692880889</v>
      </c>
      <c r="O126" s="59" t="s">
        <v>357</v>
      </c>
      <c r="Q126" t="s">
        <v>58</v>
      </c>
      <c r="R126" s="61">
        <f t="shared" si="16"/>
        <v>11748350.644447286</v>
      </c>
      <c r="S126" s="61">
        <f t="shared" si="17"/>
        <v>10837232.516232517</v>
      </c>
      <c r="T126" s="61">
        <f t="shared" si="17"/>
        <v>9072294.740426939</v>
      </c>
      <c r="U126" s="61">
        <f t="shared" si="17"/>
        <v>9541847.8944568932</v>
      </c>
    </row>
    <row r="127" spans="1:21" x14ac:dyDescent="0.25">
      <c r="A127" t="s">
        <v>323</v>
      </c>
      <c r="B127" t="s">
        <v>20</v>
      </c>
      <c r="C127" s="22" t="s">
        <v>324</v>
      </c>
      <c r="D127" s="54">
        <f>F127</f>
        <v>2432348.0245049857</v>
      </c>
      <c r="E127" t="s">
        <v>66</v>
      </c>
      <c r="F127" s="11">
        <v>2432348.0245049857</v>
      </c>
      <c r="G127" s="11">
        <v>2440374.3308907892</v>
      </c>
      <c r="H127" s="11">
        <v>2021921.0293999708</v>
      </c>
      <c r="I127" s="11">
        <v>1326333.4521740072</v>
      </c>
      <c r="J127" s="43" t="s">
        <v>286</v>
      </c>
      <c r="K127" s="11"/>
      <c r="L127" s="11">
        <f>G127-G12</f>
        <v>153770.1318948078</v>
      </c>
      <c r="M127" s="11">
        <f>H127-H12</f>
        <v>-264683.16959601059</v>
      </c>
      <c r="N127" s="11">
        <f>I127-I12</f>
        <v>-960270.74682197417</v>
      </c>
      <c r="O127" s="59" t="s">
        <v>357</v>
      </c>
      <c r="Q127" t="s">
        <v>165</v>
      </c>
      <c r="R127" s="61">
        <f t="shared" si="16"/>
        <v>-490991.29997716483</v>
      </c>
      <c r="S127" s="61">
        <f t="shared" si="17"/>
        <v>-529811.576</v>
      </c>
      <c r="T127" s="61">
        <f t="shared" si="17"/>
        <v>-490991.29997716483</v>
      </c>
      <c r="U127" s="61">
        <f t="shared" si="17"/>
        <v>-490991.29997716483</v>
      </c>
    </row>
    <row r="128" spans="1:21" ht="45" x14ac:dyDescent="0.25">
      <c r="A128" t="s">
        <v>325</v>
      </c>
      <c r="B128" t="s">
        <v>20</v>
      </c>
      <c r="C128" s="72" t="s">
        <v>326</v>
      </c>
      <c r="D128" s="54">
        <f>F128</f>
        <v>2019840.357716684</v>
      </c>
      <c r="E128" t="s">
        <v>58</v>
      </c>
      <c r="F128" s="11">
        <v>2019840.357716684</v>
      </c>
      <c r="G128" s="11">
        <f>F128</f>
        <v>2019840.357716684</v>
      </c>
      <c r="H128" s="11"/>
      <c r="I128" s="11"/>
      <c r="J128" s="43" t="s">
        <v>287</v>
      </c>
      <c r="K128" s="11">
        <f>F128</f>
        <v>2019840.357716684</v>
      </c>
      <c r="L128" s="11">
        <f>G128</f>
        <v>2019840.357716684</v>
      </c>
      <c r="M128" s="11"/>
      <c r="N128" s="11"/>
      <c r="O128" s="59" t="s">
        <v>357</v>
      </c>
      <c r="Q128" t="s">
        <v>86</v>
      </c>
      <c r="R128" s="61">
        <f t="shared" si="16"/>
        <v>23201.346266335462</v>
      </c>
      <c r="S128" s="61">
        <f t="shared" si="16"/>
        <v>67106.545464084251</v>
      </c>
      <c r="T128" s="61">
        <f t="shared" si="16"/>
        <v>27165.214316312926</v>
      </c>
      <c r="U128" s="61">
        <f t="shared" si="16"/>
        <v>27165.214316312926</v>
      </c>
    </row>
    <row r="129" spans="1:23" ht="45" x14ac:dyDescent="0.25">
      <c r="A129" t="s">
        <v>325</v>
      </c>
      <c r="B129" t="s">
        <v>20</v>
      </c>
      <c r="C129" s="72" t="s">
        <v>327</v>
      </c>
      <c r="D129" s="54">
        <f t="shared" ref="D129:D131" si="18">F129</f>
        <v>0</v>
      </c>
      <c r="E129" t="s">
        <v>66</v>
      </c>
      <c r="G129" s="33">
        <f>F127-F12</f>
        <v>145743.82550900429</v>
      </c>
      <c r="J129" s="43" t="s">
        <v>287</v>
      </c>
      <c r="K129" s="11">
        <f>F129</f>
        <v>0</v>
      </c>
      <c r="L129" s="11">
        <f>G129</f>
        <v>145743.82550900429</v>
      </c>
      <c r="O129" s="59" t="s">
        <v>357</v>
      </c>
      <c r="Q129" t="s">
        <v>73</v>
      </c>
      <c r="R129" s="61">
        <f t="shared" si="16"/>
        <v>-1051.1739620974986</v>
      </c>
      <c r="S129" s="61">
        <f t="shared" si="16"/>
        <v>118527.511015</v>
      </c>
      <c r="T129" s="61">
        <f t="shared" si="16"/>
        <v>118527.511015</v>
      </c>
      <c r="U129" s="61">
        <f t="shared" si="16"/>
        <v>106760</v>
      </c>
    </row>
    <row r="130" spans="1:23" x14ac:dyDescent="0.25">
      <c r="A130" t="s">
        <v>11</v>
      </c>
      <c r="B130" s="10" t="s">
        <v>10</v>
      </c>
      <c r="C130" s="22" t="s">
        <v>328</v>
      </c>
      <c r="D130" s="54">
        <f t="shared" si="18"/>
        <v>0</v>
      </c>
      <c r="E130" t="s">
        <v>58</v>
      </c>
      <c r="F130" s="11"/>
      <c r="G130" s="11">
        <f>199905</f>
        <v>199905</v>
      </c>
      <c r="H130" s="11">
        <f>G130</f>
        <v>199905</v>
      </c>
      <c r="I130" s="11">
        <f>H130</f>
        <v>199905</v>
      </c>
      <c r="J130" s="47" t="s">
        <v>287</v>
      </c>
      <c r="K130" s="11"/>
      <c r="L130" s="11">
        <f>G130</f>
        <v>199905</v>
      </c>
      <c r="M130" s="11">
        <f>H130</f>
        <v>199905</v>
      </c>
      <c r="N130" s="11">
        <f>I130</f>
        <v>199905</v>
      </c>
      <c r="O130" s="59" t="s">
        <v>357</v>
      </c>
      <c r="Q130" t="s">
        <v>145</v>
      </c>
      <c r="R130" s="61">
        <f t="shared" si="16"/>
        <v>822207.17049729195</v>
      </c>
      <c r="S130" s="61">
        <f t="shared" si="16"/>
        <v>485932.1120199124</v>
      </c>
      <c r="T130" s="61">
        <f t="shared" si="16"/>
        <v>496622.99237248598</v>
      </c>
      <c r="U130" s="61">
        <f t="shared" si="16"/>
        <v>477810.92078248598</v>
      </c>
    </row>
    <row r="131" spans="1:23" ht="15" customHeight="1" x14ac:dyDescent="0.25">
      <c r="A131" s="22" t="s">
        <v>21</v>
      </c>
      <c r="B131" t="s">
        <v>20</v>
      </c>
      <c r="C131" s="22" t="s">
        <v>329</v>
      </c>
      <c r="D131" s="54">
        <f t="shared" si="18"/>
        <v>17857</v>
      </c>
      <c r="E131" t="s">
        <v>58</v>
      </c>
      <c r="F131" s="75">
        <v>17857</v>
      </c>
      <c r="G131" s="75"/>
      <c r="J131" s="43" t="s">
        <v>287</v>
      </c>
      <c r="K131" s="11">
        <f>F131</f>
        <v>17857</v>
      </c>
      <c r="L131" s="11"/>
      <c r="M131" s="33"/>
      <c r="N131" s="33"/>
      <c r="O131" s="59" t="s">
        <v>357</v>
      </c>
      <c r="Q131" t="s">
        <v>117</v>
      </c>
      <c r="R131" s="61">
        <f t="shared" si="16"/>
        <v>378335.58635205327</v>
      </c>
      <c r="S131" s="61">
        <f t="shared" si="16"/>
        <v>378335.58635205327</v>
      </c>
      <c r="T131" s="61">
        <f t="shared" si="16"/>
        <v>378335.58635205327</v>
      </c>
      <c r="U131" s="61">
        <f t="shared" si="16"/>
        <v>378335.58635205327</v>
      </c>
    </row>
    <row r="132" spans="1:23" ht="15" customHeight="1" x14ac:dyDescent="0.25">
      <c r="A132" t="s">
        <v>330</v>
      </c>
      <c r="B132" s="10" t="s">
        <v>331</v>
      </c>
      <c r="C132" s="22" t="s">
        <v>332</v>
      </c>
      <c r="D132" s="54">
        <f>F132</f>
        <v>0</v>
      </c>
      <c r="E132" t="s">
        <v>60</v>
      </c>
      <c r="G132" s="43">
        <v>176101.4644897554</v>
      </c>
      <c r="H132" s="43">
        <v>15161.483883774034</v>
      </c>
      <c r="J132" s="43" t="s">
        <v>287</v>
      </c>
      <c r="L132" s="11">
        <f>G132</f>
        <v>176101.4644897554</v>
      </c>
      <c r="M132" s="11">
        <f>H132</f>
        <v>15161.483883774034</v>
      </c>
      <c r="N132" s="11"/>
      <c r="O132" s="59" t="s">
        <v>357</v>
      </c>
      <c r="Q132" s="15" t="s">
        <v>84</v>
      </c>
      <c r="R132" s="61">
        <f t="shared" si="16"/>
        <v>-56973.321812328577</v>
      </c>
      <c r="S132" s="61">
        <f t="shared" si="16"/>
        <v>0</v>
      </c>
      <c r="T132" s="61">
        <f t="shared" si="16"/>
        <v>0</v>
      </c>
      <c r="U132" s="61">
        <f t="shared" si="16"/>
        <v>0</v>
      </c>
    </row>
    <row r="133" spans="1:23" ht="15" customHeight="1" x14ac:dyDescent="0.25">
      <c r="A133" t="s">
        <v>330</v>
      </c>
      <c r="B133" s="10" t="s">
        <v>331</v>
      </c>
      <c r="C133" s="22" t="s">
        <v>332</v>
      </c>
      <c r="D133" s="54">
        <f>F133</f>
        <v>0</v>
      </c>
      <c r="E133" t="s">
        <v>66</v>
      </c>
      <c r="H133" s="43">
        <v>4431.5874705635943</v>
      </c>
      <c r="I133" s="43"/>
      <c r="J133" s="43" t="s">
        <v>287</v>
      </c>
      <c r="L133" s="11"/>
      <c r="M133" s="11">
        <f>H133</f>
        <v>4431.5874705635943</v>
      </c>
      <c r="O133" s="59" t="s">
        <v>357</v>
      </c>
      <c r="Q133" s="73" t="s">
        <v>258</v>
      </c>
      <c r="R133" s="61">
        <f t="shared" si="16"/>
        <v>3183965.255121164</v>
      </c>
      <c r="S133" s="61">
        <f t="shared" si="16"/>
        <v>2782204.267</v>
      </c>
      <c r="T133" s="61">
        <f t="shared" si="16"/>
        <v>3183965.255121164</v>
      </c>
      <c r="U133" s="61">
        <f t="shared" si="16"/>
        <v>3183965.255121164</v>
      </c>
    </row>
    <row r="134" spans="1:23" ht="15" customHeight="1" x14ac:dyDescent="0.25">
      <c r="A134" t="s">
        <v>333</v>
      </c>
      <c r="B134" s="10" t="s">
        <v>334</v>
      </c>
      <c r="C134" s="22" t="s">
        <v>335</v>
      </c>
      <c r="D134" s="54">
        <f t="shared" ref="D134:D150" si="19">F134</f>
        <v>0</v>
      </c>
      <c r="E134" t="s">
        <v>90</v>
      </c>
      <c r="G134" s="43">
        <v>157864.43651286379</v>
      </c>
      <c r="H134" s="43"/>
      <c r="J134" s="47" t="s">
        <v>286</v>
      </c>
      <c r="L134" s="33">
        <f>G134-G21</f>
        <v>-30470.224355384329</v>
      </c>
      <c r="M134" s="33"/>
      <c r="N134" s="33"/>
      <c r="O134" s="59" t="s">
        <v>357</v>
      </c>
      <c r="Q134" t="s">
        <v>262</v>
      </c>
      <c r="R134" s="61">
        <f t="shared" si="16"/>
        <v>88530.289555328272</v>
      </c>
      <c r="S134" s="61">
        <f t="shared" si="16"/>
        <v>88530.289555328272</v>
      </c>
      <c r="T134" s="61">
        <f t="shared" si="16"/>
        <v>88530.289555328272</v>
      </c>
      <c r="U134" s="61">
        <f t="shared" si="16"/>
        <v>88530.289555328272</v>
      </c>
    </row>
    <row r="135" spans="1:23" ht="15" customHeight="1" x14ac:dyDescent="0.25">
      <c r="A135" t="s">
        <v>333</v>
      </c>
      <c r="B135" s="10" t="s">
        <v>334</v>
      </c>
      <c r="C135" s="22" t="s">
        <v>335</v>
      </c>
      <c r="D135" s="54">
        <f t="shared" si="19"/>
        <v>0</v>
      </c>
      <c r="E135" t="s">
        <v>66</v>
      </c>
      <c r="G135" s="43">
        <v>533.5985198443351</v>
      </c>
      <c r="J135" s="47" t="s">
        <v>286</v>
      </c>
      <c r="L135" s="11">
        <f>G135-'Authorized Rev Req'!P25</f>
        <v>82.974488043495057</v>
      </c>
      <c r="M135" s="33"/>
      <c r="N135" s="33"/>
      <c r="O135" s="59" t="s">
        <v>357</v>
      </c>
      <c r="Q135" t="s">
        <v>66</v>
      </c>
      <c r="R135" s="61">
        <f t="shared" si="16"/>
        <v>158727.81278361095</v>
      </c>
      <c r="S135" s="61">
        <f t="shared" si="16"/>
        <v>124684.968701598</v>
      </c>
      <c r="T135" s="61">
        <f t="shared" si="16"/>
        <v>-157714.23058510124</v>
      </c>
      <c r="U135" s="61">
        <f t="shared" si="16"/>
        <v>-920474.92391051038</v>
      </c>
      <c r="W135" s="15"/>
    </row>
    <row r="136" spans="1:23" x14ac:dyDescent="0.25">
      <c r="A136" t="s">
        <v>333</v>
      </c>
      <c r="B136" s="10" t="s">
        <v>334</v>
      </c>
      <c r="C136" s="22" t="s">
        <v>335</v>
      </c>
      <c r="D136" s="54">
        <f t="shared" si="19"/>
        <v>0</v>
      </c>
      <c r="E136" t="s">
        <v>66</v>
      </c>
      <c r="G136" s="43">
        <v>-2640387.8500360525</v>
      </c>
      <c r="J136" s="47" t="s">
        <v>286</v>
      </c>
      <c r="L136" s="33">
        <f>G136-G19</f>
        <v>-411257.20972590242</v>
      </c>
      <c r="M136" s="33"/>
      <c r="N136" s="33"/>
      <c r="O136" s="59" t="s">
        <v>357</v>
      </c>
      <c r="Q136" t="s">
        <v>138</v>
      </c>
      <c r="R136" s="61">
        <f t="shared" si="16"/>
        <v>148808.70483383685</v>
      </c>
      <c r="S136" s="61">
        <f t="shared" si="16"/>
        <v>148808.70483383685</v>
      </c>
      <c r="T136" s="61">
        <f t="shared" si="16"/>
        <v>148808.70483383685</v>
      </c>
      <c r="U136" s="61">
        <f t="shared" si="16"/>
        <v>148808.70483383685</v>
      </c>
    </row>
    <row r="137" spans="1:23" ht="17.25" x14ac:dyDescent="0.4">
      <c r="A137" t="s">
        <v>333</v>
      </c>
      <c r="B137" s="10" t="s">
        <v>334</v>
      </c>
      <c r="C137" s="22" t="s">
        <v>335</v>
      </c>
      <c r="D137" s="54">
        <f t="shared" si="19"/>
        <v>0</v>
      </c>
      <c r="E137" t="s">
        <v>86</v>
      </c>
      <c r="G137" s="43">
        <v>67106.545464084251</v>
      </c>
      <c r="J137" s="47" t="s">
        <v>286</v>
      </c>
      <c r="K137" s="11"/>
      <c r="L137" s="11">
        <f>G137-G20</f>
        <v>39941.331147771329</v>
      </c>
      <c r="M137" s="11"/>
      <c r="N137" s="11"/>
      <c r="O137" s="59" t="s">
        <v>357</v>
      </c>
      <c r="Q137" t="s">
        <v>60</v>
      </c>
      <c r="R137" s="76">
        <f t="shared" si="16"/>
        <v>2268713.5362905888</v>
      </c>
      <c r="S137" s="76">
        <f t="shared" si="16"/>
        <v>1590938.8000724106</v>
      </c>
      <c r="T137" s="76">
        <f t="shared" si="16"/>
        <v>781156.23746484309</v>
      </c>
      <c r="U137" s="76">
        <f t="shared" si="16"/>
        <v>470864.75358106912</v>
      </c>
    </row>
    <row r="138" spans="1:23" x14ac:dyDescent="0.25">
      <c r="A138" t="s">
        <v>333</v>
      </c>
      <c r="B138" s="10" t="s">
        <v>334</v>
      </c>
      <c r="C138" s="22" t="s">
        <v>335</v>
      </c>
      <c r="D138" s="54">
        <f t="shared" si="19"/>
        <v>0</v>
      </c>
      <c r="E138" t="s">
        <v>77</v>
      </c>
      <c r="F138" s="11"/>
      <c r="G138" s="11">
        <v>4183672.8241416253</v>
      </c>
      <c r="H138" s="11"/>
      <c r="I138" s="11"/>
      <c r="J138" s="47" t="s">
        <v>286</v>
      </c>
      <c r="L138" s="33">
        <f>G138-G18</f>
        <v>171379.73547094269</v>
      </c>
      <c r="O138" s="59" t="s">
        <v>357</v>
      </c>
      <c r="Q138" t="s">
        <v>288</v>
      </c>
      <c r="R138" s="36">
        <f>SUM(R124:R137)</f>
        <v>23647071.21846747</v>
      </c>
      <c r="S138" s="36">
        <f>SUM(S124:S137)</f>
        <v>20436744.570417996</v>
      </c>
      <c r="T138" s="36">
        <f>SUM(T124:T137)</f>
        <v>17850046.334951393</v>
      </c>
      <c r="U138" s="36">
        <f>SUM(U124:U137)</f>
        <v>17215967.729167167</v>
      </c>
    </row>
    <row r="139" spans="1:23" x14ac:dyDescent="0.25">
      <c r="A139" t="s">
        <v>333</v>
      </c>
      <c r="B139" s="10" t="s">
        <v>334</v>
      </c>
      <c r="C139" s="22" t="s">
        <v>335</v>
      </c>
      <c r="D139" s="54">
        <f t="shared" si="19"/>
        <v>0</v>
      </c>
      <c r="E139" t="s">
        <v>77</v>
      </c>
      <c r="F139" s="11"/>
      <c r="G139" s="11">
        <v>0</v>
      </c>
      <c r="H139" s="11"/>
      <c r="I139" s="11"/>
      <c r="J139" s="47" t="s">
        <v>286</v>
      </c>
      <c r="K139" s="11"/>
      <c r="L139" s="33">
        <f>G139</f>
        <v>0</v>
      </c>
      <c r="O139" s="59" t="s">
        <v>357</v>
      </c>
    </row>
    <row r="140" spans="1:23" x14ac:dyDescent="0.25">
      <c r="A140" t="s">
        <v>333</v>
      </c>
      <c r="B140" s="10" t="s">
        <v>334</v>
      </c>
      <c r="C140" s="22" t="s">
        <v>335</v>
      </c>
      <c r="D140" s="54">
        <f t="shared" si="19"/>
        <v>0</v>
      </c>
      <c r="E140" t="s">
        <v>66</v>
      </c>
      <c r="F140" s="11"/>
      <c r="G140" s="11">
        <v>7421.5381850847316</v>
      </c>
      <c r="H140" s="11"/>
      <c r="I140" s="11"/>
      <c r="J140" s="47" t="s">
        <v>286</v>
      </c>
      <c r="L140" s="33">
        <f>G140-'Authorized Rev Req'!P24</f>
        <v>96904.706242908826</v>
      </c>
      <c r="O140" s="59" t="s">
        <v>357</v>
      </c>
      <c r="Q140" s="77"/>
      <c r="R140" s="33"/>
      <c r="S140" s="78"/>
      <c r="T140" s="33"/>
      <c r="U140" s="33"/>
    </row>
    <row r="141" spans="1:23" x14ac:dyDescent="0.25">
      <c r="A141" t="s">
        <v>333</v>
      </c>
      <c r="B141" s="10" t="s">
        <v>334</v>
      </c>
      <c r="C141" s="22" t="s">
        <v>335</v>
      </c>
      <c r="D141" s="54">
        <f t="shared" si="19"/>
        <v>0</v>
      </c>
      <c r="E141" t="s">
        <v>145</v>
      </c>
      <c r="F141" s="11"/>
      <c r="G141" s="11">
        <v>2784.1976792654095</v>
      </c>
      <c r="H141" s="11"/>
      <c r="I141" s="11"/>
      <c r="J141" s="47" t="s">
        <v>286</v>
      </c>
      <c r="L141" s="33">
        <f>G141-G93</f>
        <v>4842.3370587162626</v>
      </c>
      <c r="O141" s="59" t="s">
        <v>357</v>
      </c>
      <c r="Q141" s="77"/>
    </row>
    <row r="142" spans="1:23" x14ac:dyDescent="0.25">
      <c r="A142" t="s">
        <v>333</v>
      </c>
      <c r="B142" s="10" t="s">
        <v>334</v>
      </c>
      <c r="C142" s="22" t="s">
        <v>335</v>
      </c>
      <c r="D142" s="54">
        <f t="shared" si="19"/>
        <v>0</v>
      </c>
      <c r="E142" t="s">
        <v>145</v>
      </c>
      <c r="F142" s="11"/>
      <c r="G142" s="11">
        <v>-451.10510884494761</v>
      </c>
      <c r="H142" s="11"/>
      <c r="I142" s="11"/>
      <c r="J142" s="47" t="s">
        <v>286</v>
      </c>
      <c r="L142" s="33">
        <f>G142-G67</f>
        <v>-20456.336347191129</v>
      </c>
      <c r="O142" s="59" t="s">
        <v>357</v>
      </c>
      <c r="Q142" s="77"/>
    </row>
    <row r="143" spans="1:23" x14ac:dyDescent="0.25">
      <c r="A143" t="s">
        <v>333</v>
      </c>
      <c r="B143" s="10" t="s">
        <v>334</v>
      </c>
      <c r="C143" s="22" t="s">
        <v>335</v>
      </c>
      <c r="D143" s="54">
        <f t="shared" si="19"/>
        <v>0</v>
      </c>
      <c r="E143" t="s">
        <v>145</v>
      </c>
      <c r="F143" s="11"/>
      <c r="G143" s="11">
        <v>17940.723669031904</v>
      </c>
      <c r="H143" s="11"/>
      <c r="I143" s="11"/>
      <c r="J143" s="47" t="s">
        <v>286</v>
      </c>
      <c r="L143" s="33">
        <f>G143-G92</f>
        <v>4623.1189359012824</v>
      </c>
      <c r="O143" s="59" t="s">
        <v>357</v>
      </c>
    </row>
    <row r="144" spans="1:23" x14ac:dyDescent="0.25">
      <c r="A144" t="s">
        <v>333</v>
      </c>
      <c r="B144" s="10" t="s">
        <v>334</v>
      </c>
      <c r="C144" s="22" t="s">
        <v>335</v>
      </c>
      <c r="D144" s="54">
        <f t="shared" si="19"/>
        <v>0</v>
      </c>
      <c r="E144" t="s">
        <v>165</v>
      </c>
      <c r="F144" s="11"/>
      <c r="G144" s="47">
        <f>-529811576/1000</f>
        <v>-529811.576</v>
      </c>
      <c r="H144" s="11"/>
      <c r="I144" s="11"/>
      <c r="J144" s="47" t="s">
        <v>286</v>
      </c>
      <c r="L144" s="33">
        <f>G144-G66</f>
        <v>-38820.276022835169</v>
      </c>
      <c r="O144" s="59" t="s">
        <v>357</v>
      </c>
    </row>
    <row r="145" spans="1:17" x14ac:dyDescent="0.25">
      <c r="A145" t="s">
        <v>336</v>
      </c>
      <c r="B145" t="s">
        <v>337</v>
      </c>
      <c r="C145" s="22" t="s">
        <v>338</v>
      </c>
      <c r="D145" s="54">
        <f t="shared" si="19"/>
        <v>620000</v>
      </c>
      <c r="E145" t="s">
        <v>77</v>
      </c>
      <c r="F145" s="11">
        <v>620000</v>
      </c>
      <c r="G145" s="11"/>
      <c r="H145" s="11"/>
      <c r="I145" s="11"/>
      <c r="J145" s="11" t="s">
        <v>287</v>
      </c>
      <c r="K145" s="11">
        <f>F145</f>
        <v>620000</v>
      </c>
      <c r="L145" s="11"/>
      <c r="M145" s="11"/>
      <c r="N145" s="11"/>
      <c r="O145" s="59" t="s">
        <v>357</v>
      </c>
    </row>
    <row r="146" spans="1:17" x14ac:dyDescent="0.25">
      <c r="A146" t="s">
        <v>339</v>
      </c>
      <c r="B146" s="10" t="s">
        <v>340</v>
      </c>
      <c r="C146" t="s">
        <v>341</v>
      </c>
      <c r="D146" s="54">
        <f t="shared" si="19"/>
        <v>506987.05863804906</v>
      </c>
      <c r="E146" t="s">
        <v>58</v>
      </c>
      <c r="F146" s="11">
        <v>506987.05863804906</v>
      </c>
      <c r="G146" s="11">
        <v>58059.601262447795</v>
      </c>
      <c r="H146" s="11"/>
      <c r="I146" s="11"/>
      <c r="J146" s="11" t="s">
        <v>287</v>
      </c>
      <c r="K146" s="11">
        <f t="shared" ref="K146:L148" si="20">F146</f>
        <v>506987.05863804906</v>
      </c>
      <c r="L146" s="11">
        <f t="shared" si="20"/>
        <v>58059.601262447795</v>
      </c>
      <c r="M146" s="11"/>
      <c r="N146" s="11"/>
      <c r="O146" s="59" t="s">
        <v>357</v>
      </c>
    </row>
    <row r="147" spans="1:17" x14ac:dyDescent="0.25">
      <c r="A147" t="s">
        <v>339</v>
      </c>
      <c r="B147" s="10" t="s">
        <v>340</v>
      </c>
      <c r="C147" t="s">
        <v>341</v>
      </c>
      <c r="D147" s="54">
        <f t="shared" si="19"/>
        <v>0</v>
      </c>
      <c r="E147" t="s">
        <v>66</v>
      </c>
      <c r="F147" s="11"/>
      <c r="G147" s="11">
        <v>35383.188752390226</v>
      </c>
      <c r="H147" s="11"/>
      <c r="I147" s="11"/>
      <c r="J147" s="11" t="s">
        <v>287</v>
      </c>
      <c r="K147" s="11"/>
      <c r="L147" s="11">
        <f t="shared" si="20"/>
        <v>35383.188752390226</v>
      </c>
      <c r="M147" s="11"/>
      <c r="N147" s="11"/>
      <c r="O147" s="59" t="s">
        <v>357</v>
      </c>
    </row>
    <row r="148" spans="1:17" x14ac:dyDescent="0.25">
      <c r="A148" t="s">
        <v>342</v>
      </c>
      <c r="B148" s="10" t="s">
        <v>343</v>
      </c>
      <c r="C148" s="22" t="s">
        <v>344</v>
      </c>
      <c r="D148" s="54">
        <f t="shared" si="19"/>
        <v>3570</v>
      </c>
      <c r="E148" t="s">
        <v>58</v>
      </c>
      <c r="F148" s="11">
        <v>3570</v>
      </c>
      <c r="G148" s="11"/>
      <c r="H148" s="11"/>
      <c r="I148" s="11"/>
      <c r="J148" s="11" t="s">
        <v>287</v>
      </c>
      <c r="K148" s="11">
        <f t="shared" si="20"/>
        <v>3570</v>
      </c>
      <c r="L148" s="11"/>
      <c r="M148" s="11"/>
      <c r="N148" s="11"/>
      <c r="O148" s="59" t="s">
        <v>357</v>
      </c>
    </row>
    <row r="149" spans="1:17" x14ac:dyDescent="0.25">
      <c r="A149" t="s">
        <v>345</v>
      </c>
      <c r="B149" s="10" t="s">
        <v>346</v>
      </c>
      <c r="C149" s="22" t="s">
        <v>347</v>
      </c>
      <c r="D149" s="54">
        <f t="shared" si="19"/>
        <v>0</v>
      </c>
      <c r="E149" t="s">
        <v>73</v>
      </c>
      <c r="F149" s="11">
        <v>0</v>
      </c>
      <c r="J149" s="43" t="s">
        <v>286</v>
      </c>
      <c r="K149" s="33">
        <f>F149-D22</f>
        <v>-112500</v>
      </c>
      <c r="O149" s="59" t="s">
        <v>357</v>
      </c>
    </row>
    <row r="150" spans="1:17" ht="60" x14ac:dyDescent="0.25">
      <c r="A150" t="s">
        <v>348</v>
      </c>
      <c r="B150" s="10" t="s">
        <v>349</v>
      </c>
      <c r="C150" s="79" t="s">
        <v>350</v>
      </c>
      <c r="D150" s="54">
        <f t="shared" si="19"/>
        <v>0</v>
      </c>
      <c r="E150" t="s">
        <v>58</v>
      </c>
      <c r="F150" s="11">
        <v>0</v>
      </c>
      <c r="G150" s="33">
        <f>F150</f>
        <v>0</v>
      </c>
      <c r="H150" s="33">
        <f>G150</f>
        <v>0</v>
      </c>
      <c r="I150" s="33">
        <f>H150</f>
        <v>0</v>
      </c>
      <c r="J150" s="11" t="s">
        <v>287</v>
      </c>
      <c r="O150" s="59" t="s">
        <v>357</v>
      </c>
    </row>
    <row r="151" spans="1:17" x14ac:dyDescent="0.25">
      <c r="A151" s="94" t="s">
        <v>359</v>
      </c>
      <c r="B151" s="10" t="s">
        <v>360</v>
      </c>
      <c r="C151" s="83" t="s">
        <v>361</v>
      </c>
      <c r="D151" s="54">
        <v>0</v>
      </c>
      <c r="E151" s="83" t="s">
        <v>60</v>
      </c>
      <c r="F151" s="83"/>
      <c r="G151" s="60">
        <v>295130</v>
      </c>
      <c r="H151" s="39">
        <f>G151</f>
        <v>295130</v>
      </c>
      <c r="I151" s="83"/>
      <c r="J151" s="43" t="s">
        <v>287</v>
      </c>
      <c r="K151" s="83"/>
      <c r="L151" s="83">
        <f>G151</f>
        <v>295130</v>
      </c>
      <c r="M151" s="83">
        <f>H151</f>
        <v>295130</v>
      </c>
      <c r="N151" s="83"/>
      <c r="O151" s="59" t="s">
        <v>357</v>
      </c>
    </row>
    <row r="152" spans="1:17" x14ac:dyDescent="0.25">
      <c r="A152" s="94" t="s">
        <v>359</v>
      </c>
      <c r="B152" s="10" t="s">
        <v>360</v>
      </c>
      <c r="C152" s="83" t="s">
        <v>361</v>
      </c>
      <c r="D152" s="54">
        <v>0</v>
      </c>
      <c r="E152" s="83" t="s">
        <v>66</v>
      </c>
      <c r="F152" s="83"/>
      <c r="G152" s="83">
        <v>635</v>
      </c>
      <c r="H152" s="83">
        <v>635</v>
      </c>
      <c r="I152" s="83"/>
      <c r="J152" s="43" t="s">
        <v>287</v>
      </c>
      <c r="K152" s="83"/>
      <c r="L152" s="83">
        <f>G152</f>
        <v>635</v>
      </c>
      <c r="M152" s="83">
        <f>H152</f>
        <v>635</v>
      </c>
      <c r="N152" s="83"/>
      <c r="O152" s="59" t="s">
        <v>357</v>
      </c>
    </row>
    <row r="154" spans="1:17" x14ac:dyDescent="0.25">
      <c r="A154" s="28" t="s">
        <v>162</v>
      </c>
      <c r="C154" s="22"/>
      <c r="D154" s="54"/>
      <c r="F154" s="47"/>
      <c r="G154" s="47"/>
      <c r="H154" s="47"/>
      <c r="I154" s="47"/>
      <c r="K154" s="11"/>
      <c r="L154" s="11"/>
      <c r="M154" s="11"/>
      <c r="N154" s="11"/>
      <c r="O154" s="59"/>
      <c r="Q154" s="77"/>
    </row>
    <row r="155" spans="1:17" x14ac:dyDescent="0.25">
      <c r="B155" s="10"/>
      <c r="C155" s="22"/>
      <c r="D155" s="54"/>
      <c r="F155" s="11"/>
      <c r="G155" s="11"/>
      <c r="H155" s="11"/>
      <c r="I155" s="11"/>
      <c r="K155" s="11"/>
      <c r="L155" s="11"/>
      <c r="M155" s="11"/>
      <c r="N155" s="11"/>
      <c r="O155" s="59"/>
      <c r="Q155" s="77"/>
    </row>
    <row r="156" spans="1:17" x14ac:dyDescent="0.25">
      <c r="Q156" s="77"/>
    </row>
    <row r="157" spans="1:17" x14ac:dyDescent="0.25">
      <c r="Q157" s="77"/>
    </row>
    <row r="158" spans="1:17" x14ac:dyDescent="0.25">
      <c r="Q158" s="77"/>
    </row>
    <row r="159" spans="1:17" x14ac:dyDescent="0.25">
      <c r="Q159" s="77"/>
    </row>
    <row r="160" spans="1:17" x14ac:dyDescent="0.25">
      <c r="A160" s="28"/>
      <c r="D160" s="58"/>
      <c r="F160" s="60"/>
      <c r="G160" s="60"/>
      <c r="H160" s="60"/>
      <c r="I160" s="60"/>
      <c r="K160" s="60"/>
      <c r="L160" s="60"/>
      <c r="M160" s="60"/>
      <c r="N160" s="60"/>
      <c r="O160" s="60"/>
    </row>
    <row r="161" spans="1:15" x14ac:dyDescent="0.25">
      <c r="A161" s="28" t="s">
        <v>254</v>
      </c>
      <c r="D161" s="58"/>
      <c r="F161" s="60"/>
      <c r="G161" s="60"/>
      <c r="H161" s="60"/>
      <c r="I161" s="60"/>
      <c r="K161" s="60"/>
      <c r="L161" s="60"/>
      <c r="M161" s="60"/>
      <c r="N161" s="60"/>
      <c r="O161" s="60"/>
    </row>
    <row r="162" spans="1:15" x14ac:dyDescent="0.25">
      <c r="A162" t="s">
        <v>351</v>
      </c>
      <c r="B162" t="s">
        <v>352</v>
      </c>
      <c r="C162" s="22" t="s">
        <v>353</v>
      </c>
      <c r="D162" s="54">
        <f t="shared" ref="D162" si="21">F162</f>
        <v>0</v>
      </c>
      <c r="E162" t="s">
        <v>258</v>
      </c>
      <c r="F162" s="60"/>
      <c r="G162" s="11">
        <v>2782204.267</v>
      </c>
      <c r="H162" s="11"/>
      <c r="I162" s="60"/>
      <c r="J162" s="43" t="s">
        <v>286</v>
      </c>
      <c r="K162" s="60"/>
      <c r="L162" s="11">
        <f>G162-F115</f>
        <v>-401760.98812116403</v>
      </c>
      <c r="M162" s="11"/>
      <c r="N162" s="60"/>
      <c r="O162" s="59" t="s">
        <v>357</v>
      </c>
    </row>
    <row r="163" spans="1:15" x14ac:dyDescent="0.25">
      <c r="C163" s="22"/>
      <c r="D163" s="54"/>
      <c r="F163" s="60"/>
      <c r="G163" s="11"/>
      <c r="H163" s="11"/>
      <c r="I163" s="60"/>
      <c r="K163" s="60"/>
      <c r="L163" s="11"/>
      <c r="M163" s="11"/>
      <c r="N163" s="60"/>
      <c r="O163" s="59"/>
    </row>
    <row r="164" spans="1:15" x14ac:dyDescent="0.25">
      <c r="C164" s="22"/>
      <c r="D164" s="54"/>
      <c r="F164" s="60"/>
      <c r="G164" s="11"/>
      <c r="H164" s="11"/>
      <c r="I164" s="60"/>
      <c r="K164" s="60"/>
      <c r="L164" s="11"/>
      <c r="M164" s="11"/>
      <c r="N164" s="60"/>
      <c r="O164" s="59"/>
    </row>
    <row r="165" spans="1:15" x14ac:dyDescent="0.25">
      <c r="D165" s="58"/>
      <c r="F165" s="60"/>
      <c r="G165" s="60"/>
      <c r="H165" s="60"/>
      <c r="I165" s="60"/>
      <c r="K165" s="60"/>
      <c r="L165" s="60"/>
      <c r="M165" s="60"/>
      <c r="N165" s="60"/>
      <c r="O165" s="60"/>
    </row>
    <row r="166" spans="1:15" ht="15.75" thickBot="1" x14ac:dyDescent="0.3">
      <c r="A166" s="28" t="s">
        <v>354</v>
      </c>
      <c r="D166" s="66">
        <f>SUM(D125:D165)</f>
        <v>14123477.037287233</v>
      </c>
      <c r="F166" s="67">
        <f>SUM(F125:F165)</f>
        <v>14123477.037287233</v>
      </c>
      <c r="G166" s="67">
        <f>SUM(G125:G165)</f>
        <v>18317300.056928679</v>
      </c>
      <c r="H166" s="67">
        <f>SUM(H125:H165)</f>
        <v>11843084.711636597</v>
      </c>
      <c r="I166" s="67">
        <f>SUM(I125:I165)</f>
        <v>11301692.217086254</v>
      </c>
      <c r="J166"/>
      <c r="K166" s="67">
        <f>SUM(K125:K165)</f>
        <v>5887081.9171580924</v>
      </c>
      <c r="L166" s="67">
        <f>SUM(L125:L165)</f>
        <v>6109604.7310534436</v>
      </c>
      <c r="M166" s="67">
        <f>SUM(M125:M165)</f>
        <v>4269257.81701646</v>
      </c>
      <c r="N166" s="67">
        <f>SUM(N125:N165)</f>
        <v>3727865.3224661145</v>
      </c>
      <c r="O166" s="80"/>
    </row>
    <row r="167" spans="1:15" ht="15.75" thickTop="1" x14ac:dyDescent="0.25">
      <c r="F167" s="47"/>
    </row>
    <row r="168" spans="1:15" x14ac:dyDescent="0.25">
      <c r="F168" s="43"/>
    </row>
    <row r="170" spans="1:15" x14ac:dyDescent="0.25">
      <c r="A170" t="s">
        <v>355</v>
      </c>
      <c r="B170" s="81">
        <v>1.0869E-2</v>
      </c>
    </row>
    <row r="171" spans="1:15" x14ac:dyDescent="0.25">
      <c r="A171" t="s">
        <v>356</v>
      </c>
      <c r="B171" s="82">
        <v>1.0810999999999999E-2</v>
      </c>
    </row>
  </sheetData>
  <mergeCells count="5">
    <mergeCell ref="A7:J7"/>
    <mergeCell ref="F8:I8"/>
    <mergeCell ref="A122:N122"/>
    <mergeCell ref="F123:I123"/>
    <mergeCell ref="K123:N123"/>
  </mergeCells>
  <conditionalFormatting sqref="A66 A68">
    <cfRule type="duplicateValues" dxfId="3" priority="2"/>
  </conditionalFormatting>
  <conditionalFormatting sqref="A69">
    <cfRule type="duplicateValues" dxfId="2" priority="1"/>
  </conditionalFormatting>
  <conditionalFormatting sqref="A71:A72">
    <cfRule type="duplicateValues" dxfId="1" priority="3"/>
  </conditionalFormatting>
  <conditionalFormatting sqref="M73:M91 M67">
    <cfRule type="duplicateValues" dxfId="0" priority="4"/>
  </conditionalFormatting>
  <dataValidations count="1">
    <dataValidation type="list" allowBlank="1" showInputMessage="1" showErrorMessage="1" sqref="F9:H9 F124:H124 J124:M124" xr:uid="{C148E13D-32C1-4901-BE7B-917A27033ED2}">
      <formula1>"2019,2020,2021,2022,2023,2024,2025"</formula1>
    </dataValidation>
  </dataValidations>
  <pageMargins left="0.7" right="0.7" top="0.75" bottom="0.75" header="0.3" footer="0.3"/>
  <pageSetup paperSize="3" orientation="landscape" r:id="rId1"/>
  <headerFooter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Maroof, Zarah</dc:creator>
  <cp:lastModifiedBy>Kolnowski, Benjamin</cp:lastModifiedBy>
  <dcterms:created xsi:type="dcterms:W3CDTF">2023-08-29T23:30:49Z</dcterms:created>
  <dcterms:modified xsi:type="dcterms:W3CDTF">2023-08-31T21:29:43Z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fb56ae-b253-43b2-ae76-5b0fef4d3037_Enabled">
    <vt:lpwstr>true</vt:lpwstr>
  </property>
  <property fmtid="{D5CDD505-2E9C-101B-9397-08002B2CF9AE}" pid="3" name="MSIP_Label_64fb56ae-b253-43b2-ae76-5b0fef4d3037_SetDate">
    <vt:lpwstr>2023-08-31T21:29:43Z</vt:lpwstr>
  </property>
  <property fmtid="{D5CDD505-2E9C-101B-9397-08002B2CF9AE}" pid="4" name="MSIP_Label_64fb56ae-b253-43b2-ae76-5b0fef4d3037_Method">
    <vt:lpwstr>Privileged</vt:lpwstr>
  </property>
  <property fmtid="{D5CDD505-2E9C-101B-9397-08002B2CF9AE}" pid="5" name="MSIP_Label_64fb56ae-b253-43b2-ae76-5b0fef4d3037_Name">
    <vt:lpwstr>Internal (With Markings)</vt:lpwstr>
  </property>
  <property fmtid="{D5CDD505-2E9C-101B-9397-08002B2CF9AE}" pid="6" name="MSIP_Label_64fb56ae-b253-43b2-ae76-5b0fef4d3037_SiteId">
    <vt:lpwstr>44ae661a-ece6-41aa-bc96-7c2c85a08941</vt:lpwstr>
  </property>
  <property fmtid="{D5CDD505-2E9C-101B-9397-08002B2CF9AE}" pid="7" name="MSIP_Label_64fb56ae-b253-43b2-ae76-5b0fef4d3037_ActionId">
    <vt:lpwstr>2b641844-1918-4ee0-b3cc-dcd5575294e7</vt:lpwstr>
  </property>
  <property fmtid="{D5CDD505-2E9C-101B-9397-08002B2CF9AE}" pid="8" name="MSIP_Label_64fb56ae-b253-43b2-ae76-5b0fef4d3037_ContentBits">
    <vt:lpwstr>3</vt:lpwstr>
  </property>
</Properties>
</file>