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KU\Downloads\"/>
    </mc:Choice>
  </mc:AlternateContent>
  <xr:revisionPtr revIDLastSave="0" documentId="8_{13802A0B-2D46-47BD-B90A-2EEDF86AC15A}" xr6:coauthVersionLast="47" xr6:coauthVersionMax="47" xr10:uidLastSave="{00000000-0000-0000-0000-000000000000}"/>
  <bookViews>
    <workbookView xWindow="-108" yWindow="-108" windowWidth="23256" windowHeight="12576" activeTab="1" xr2:uid="{28A9C022-B4EA-4E12-9455-CF3478EE8969}"/>
  </bookViews>
  <sheets>
    <sheet name="Revised Summary" sheetId="6" r:id="rId1"/>
    <sheet name="Revised" sheetId="5" r:id="rId2"/>
    <sheet name="Revised Phones &amp; Service" sheetId="2" r:id="rId3"/>
  </sheets>
  <definedNames>
    <definedName name="_xlnm.Print_Area" localSheetId="1">Revised!$A$1:$V$30</definedName>
    <definedName name="_xlnm.Print_Area" localSheetId="2">'Revised Phones &amp; Service'!$A$1:$V$23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21" i="6" l="1"/>
  <c r="G21" i="6"/>
  <c r="F21" i="6"/>
  <c r="E21" i="6"/>
  <c r="D21" i="6"/>
  <c r="C21" i="6"/>
  <c r="B21" i="6"/>
  <c r="B19" i="6"/>
  <c r="H20" i="6"/>
  <c r="G20" i="6"/>
  <c r="F20" i="6"/>
  <c r="E20" i="6"/>
  <c r="D20" i="6"/>
  <c r="C20" i="6"/>
  <c r="B20" i="6"/>
  <c r="H19" i="6"/>
  <c r="G19" i="6"/>
  <c r="F19" i="6"/>
  <c r="E19" i="6"/>
  <c r="D19" i="6"/>
  <c r="C19" i="6"/>
  <c r="H18" i="6"/>
  <c r="G18" i="6"/>
  <c r="F18" i="6"/>
  <c r="E18" i="6"/>
  <c r="D18" i="6"/>
  <c r="C18" i="6"/>
  <c r="B18" i="6"/>
  <c r="H17" i="6"/>
  <c r="G17" i="6"/>
  <c r="F17" i="6"/>
  <c r="E17" i="6"/>
  <c r="D17" i="6"/>
  <c r="C17" i="6"/>
  <c r="B17" i="6"/>
  <c r="H16" i="6"/>
  <c r="G16" i="6"/>
  <c r="F16" i="6"/>
  <c r="E16" i="6"/>
  <c r="D16" i="6"/>
  <c r="C16" i="6"/>
  <c r="B16" i="6"/>
  <c r="T6" i="6"/>
  <c r="S6" i="6"/>
  <c r="R6" i="6"/>
  <c r="Q6" i="6"/>
  <c r="P6" i="6"/>
  <c r="O6" i="6"/>
  <c r="N6" i="6"/>
  <c r="M6" i="6"/>
  <c r="L6" i="6"/>
  <c r="K6" i="6"/>
  <c r="J6" i="6"/>
  <c r="I6" i="6"/>
  <c r="H6" i="6"/>
  <c r="G6" i="6"/>
  <c r="F6" i="6"/>
  <c r="E6" i="6"/>
  <c r="D6" i="6"/>
  <c r="C6" i="6"/>
  <c r="T8" i="6"/>
  <c r="S8" i="6"/>
  <c r="R8" i="6"/>
  <c r="Q8" i="6"/>
  <c r="P8" i="6"/>
  <c r="O8" i="6"/>
  <c r="N8" i="6"/>
  <c r="M8" i="6"/>
  <c r="L8" i="6"/>
  <c r="K8" i="6"/>
  <c r="J8" i="6"/>
  <c r="I8" i="6"/>
  <c r="H8" i="6"/>
  <c r="G8" i="6"/>
  <c r="F8" i="6"/>
  <c r="E8" i="6"/>
  <c r="D8" i="6"/>
  <c r="C8" i="6"/>
  <c r="T7" i="6"/>
  <c r="S7" i="6"/>
  <c r="R7" i="6"/>
  <c r="Q7" i="6"/>
  <c r="P7" i="6"/>
  <c r="O7" i="6"/>
  <c r="N7" i="6"/>
  <c r="M7" i="6"/>
  <c r="L7" i="6"/>
  <c r="K7" i="6"/>
  <c r="J7" i="6"/>
  <c r="I7" i="6"/>
  <c r="H7" i="6"/>
  <c r="G7" i="6"/>
  <c r="F7" i="6"/>
  <c r="E7" i="6"/>
  <c r="D7" i="6"/>
  <c r="C7" i="6"/>
  <c r="H30" i="5"/>
  <c r="G30" i="5"/>
  <c r="F30" i="5"/>
  <c r="E30" i="5"/>
  <c r="V19" i="5"/>
  <c r="U19" i="5"/>
  <c r="T19" i="5"/>
  <c r="S19" i="5"/>
  <c r="R19" i="5"/>
  <c r="Q19" i="5"/>
  <c r="P19" i="5"/>
  <c r="O19" i="5"/>
  <c r="N19" i="5"/>
  <c r="M19" i="5"/>
  <c r="L19" i="5"/>
  <c r="K19" i="5"/>
  <c r="J19" i="5"/>
  <c r="I19" i="5"/>
  <c r="H19" i="5"/>
  <c r="V29" i="5" l="1"/>
  <c r="U29" i="5"/>
  <c r="T29" i="5"/>
  <c r="S29" i="5"/>
  <c r="R29" i="5"/>
  <c r="Q29" i="5"/>
  <c r="P29" i="5"/>
  <c r="O29" i="5"/>
  <c r="N29" i="5"/>
  <c r="M29" i="5"/>
  <c r="L29" i="5"/>
  <c r="K29" i="5"/>
  <c r="J29" i="5"/>
  <c r="I29" i="5"/>
  <c r="H29" i="5"/>
  <c r="G29" i="5"/>
  <c r="F29" i="5"/>
  <c r="E29" i="5"/>
  <c r="D29" i="5"/>
  <c r="D23" i="5"/>
  <c r="V21" i="5"/>
  <c r="U21" i="5"/>
  <c r="U23" i="5" s="1"/>
  <c r="T21" i="5"/>
  <c r="T23" i="5" s="1"/>
  <c r="S21" i="5"/>
  <c r="R21" i="5"/>
  <c r="Q21" i="5"/>
  <c r="P21" i="5"/>
  <c r="O21" i="5"/>
  <c r="O23" i="5" s="1"/>
  <c r="N21" i="5"/>
  <c r="N23" i="5" s="1"/>
  <c r="M21" i="5"/>
  <c r="M23" i="5" s="1"/>
  <c r="L21" i="5"/>
  <c r="L23" i="5" s="1"/>
  <c r="K21" i="5"/>
  <c r="K23" i="5" s="1"/>
  <c r="J21" i="5"/>
  <c r="J23" i="5" s="1"/>
  <c r="I21" i="5"/>
  <c r="I23" i="5" s="1"/>
  <c r="H21" i="5"/>
  <c r="H23" i="5" s="1"/>
  <c r="G23" i="5"/>
  <c r="F23" i="5"/>
  <c r="E23" i="5"/>
  <c r="V23" i="5"/>
  <c r="S23" i="5"/>
  <c r="R23" i="5"/>
  <c r="Q23" i="5"/>
  <c r="P23" i="5"/>
  <c r="D16" i="5"/>
  <c r="V11" i="5"/>
  <c r="U11" i="5"/>
  <c r="T11" i="5"/>
  <c r="S11" i="5"/>
  <c r="R11" i="5"/>
  <c r="Q11" i="5"/>
  <c r="P11" i="5"/>
  <c r="O11" i="5"/>
  <c r="N11" i="5"/>
  <c r="M11" i="5"/>
  <c r="L11" i="5"/>
  <c r="K11" i="5"/>
  <c r="J11" i="5"/>
  <c r="I11" i="5"/>
  <c r="H11" i="5"/>
  <c r="V10" i="5"/>
  <c r="U10" i="5"/>
  <c r="T10" i="5"/>
  <c r="S10" i="5"/>
  <c r="R10" i="5"/>
  <c r="Q10" i="5"/>
  <c r="P10" i="5"/>
  <c r="O10" i="5"/>
  <c r="N10" i="5"/>
  <c r="M10" i="5"/>
  <c r="L10" i="5"/>
  <c r="K10" i="5"/>
  <c r="J10" i="5"/>
  <c r="I10" i="5"/>
  <c r="H10" i="5"/>
  <c r="C9" i="5"/>
  <c r="U9" i="5" s="1"/>
  <c r="C8" i="5"/>
  <c r="P8" i="5" s="1"/>
  <c r="C7" i="5"/>
  <c r="S7" i="5" s="1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N12" i="5" l="1"/>
  <c r="H12" i="5"/>
  <c r="P12" i="5"/>
  <c r="M12" i="5"/>
  <c r="P14" i="5"/>
  <c r="I12" i="5"/>
  <c r="Q12" i="5"/>
  <c r="J12" i="5"/>
  <c r="R12" i="5"/>
  <c r="U12" i="5"/>
  <c r="V12" i="5"/>
  <c r="O12" i="5"/>
  <c r="K12" i="5"/>
  <c r="S12" i="5"/>
  <c r="L12" i="5"/>
  <c r="T12" i="5"/>
  <c r="D25" i="5"/>
  <c r="G14" i="5"/>
  <c r="N9" i="5"/>
  <c r="I8" i="5"/>
  <c r="P9" i="5"/>
  <c r="K8" i="5"/>
  <c r="V9" i="5"/>
  <c r="Q8" i="5"/>
  <c r="H9" i="5"/>
  <c r="S8" i="5"/>
  <c r="L7" i="5"/>
  <c r="M7" i="5"/>
  <c r="U7" i="5"/>
  <c r="J8" i="5"/>
  <c r="R8" i="5"/>
  <c r="O9" i="5"/>
  <c r="O7" i="5"/>
  <c r="L8" i="5"/>
  <c r="T8" i="5"/>
  <c r="I9" i="5"/>
  <c r="Q9" i="5"/>
  <c r="T7" i="5"/>
  <c r="H7" i="5"/>
  <c r="P7" i="5"/>
  <c r="E14" i="5"/>
  <c r="M8" i="5"/>
  <c r="U8" i="5"/>
  <c r="J9" i="5"/>
  <c r="R9" i="5"/>
  <c r="N7" i="5"/>
  <c r="I7" i="5"/>
  <c r="Q7" i="5"/>
  <c r="F14" i="5"/>
  <c r="N8" i="5"/>
  <c r="V8" i="5"/>
  <c r="K9" i="5"/>
  <c r="S9" i="5"/>
  <c r="S13" i="5" s="1"/>
  <c r="J7" i="5"/>
  <c r="R7" i="5"/>
  <c r="O8" i="5"/>
  <c r="L9" i="5"/>
  <c r="T9" i="5"/>
  <c r="V7" i="5"/>
  <c r="K7" i="5"/>
  <c r="H14" i="5"/>
  <c r="M9" i="5"/>
  <c r="D9" i="2"/>
  <c r="U8" i="6" l="1"/>
  <c r="V14" i="5"/>
  <c r="N14" i="5"/>
  <c r="O14" i="5"/>
  <c r="Q14" i="5"/>
  <c r="H13" i="5"/>
  <c r="R14" i="5"/>
  <c r="U14" i="5"/>
  <c r="T14" i="5"/>
  <c r="M14" i="5"/>
  <c r="L14" i="5"/>
  <c r="S14" i="5"/>
  <c r="N13" i="5"/>
  <c r="J14" i="5"/>
  <c r="K14" i="5"/>
  <c r="U13" i="5"/>
  <c r="I14" i="5"/>
  <c r="V13" i="5"/>
  <c r="V16" i="5" s="1"/>
  <c r="V25" i="5" s="1"/>
  <c r="V30" i="5" s="1"/>
  <c r="R13" i="5"/>
  <c r="R16" i="5" s="1"/>
  <c r="R25" i="5" s="1"/>
  <c r="R30" i="5" s="1"/>
  <c r="J13" i="5"/>
  <c r="J16" i="5" s="1"/>
  <c r="J25" i="5" s="1"/>
  <c r="J30" i="5" s="1"/>
  <c r="K13" i="5"/>
  <c r="O13" i="5"/>
  <c r="O16" i="5" s="1"/>
  <c r="O25" i="5" s="1"/>
  <c r="O30" i="5" s="1"/>
  <c r="P13" i="5"/>
  <c r="P16" i="5" s="1"/>
  <c r="P25" i="5" s="1"/>
  <c r="P30" i="5" s="1"/>
  <c r="T13" i="5"/>
  <c r="Q13" i="5"/>
  <c r="Q16" i="5" s="1"/>
  <c r="Q25" i="5" s="1"/>
  <c r="Q30" i="5" s="1"/>
  <c r="H16" i="5"/>
  <c r="H25" i="5" s="1"/>
  <c r="L13" i="5"/>
  <c r="M13" i="5"/>
  <c r="I13" i="5"/>
  <c r="S16" i="5" l="1"/>
  <c r="S25" i="5" s="1"/>
  <c r="S30" i="5" s="1"/>
  <c r="U6" i="6"/>
  <c r="U16" i="5"/>
  <c r="U25" i="5" s="1"/>
  <c r="U30" i="5" s="1"/>
  <c r="E16" i="5"/>
  <c r="E25" i="5" s="1"/>
  <c r="K16" i="5"/>
  <c r="K25" i="5" s="1"/>
  <c r="K30" i="5" s="1"/>
  <c r="F16" i="5"/>
  <c r="F25" i="5" s="1"/>
  <c r="G16" i="5"/>
  <c r="G25" i="5" s="1"/>
  <c r="M16" i="5"/>
  <c r="M25" i="5" s="1"/>
  <c r="M30" i="5" s="1"/>
  <c r="L16" i="5"/>
  <c r="L25" i="5" s="1"/>
  <c r="L30" i="5" s="1"/>
  <c r="N16" i="5"/>
  <c r="N25" i="5" s="1"/>
  <c r="N30" i="5" s="1"/>
  <c r="T16" i="5"/>
  <c r="T25" i="5" s="1"/>
  <c r="T30" i="5" s="1"/>
  <c r="I16" i="5"/>
  <c r="I25" i="5" s="1"/>
  <c r="I30" i="5" s="1"/>
  <c r="C11" i="2"/>
  <c r="U7" i="6" l="1"/>
  <c r="V7" i="6" s="1"/>
  <c r="A33" i="5"/>
  <c r="V14" i="2"/>
  <c r="U14" i="2"/>
  <c r="T14" i="2"/>
  <c r="S14" i="2"/>
  <c r="R14" i="2"/>
  <c r="Q14" i="2"/>
  <c r="P14" i="2"/>
  <c r="O14" i="2"/>
  <c r="N14" i="2"/>
  <c r="M14" i="2"/>
  <c r="L14" i="2"/>
  <c r="K14" i="2"/>
  <c r="J14" i="2"/>
  <c r="I14" i="2"/>
  <c r="H14" i="2"/>
  <c r="G14" i="2"/>
  <c r="F14" i="2"/>
  <c r="E14" i="2"/>
  <c r="D14" i="2"/>
  <c r="D13" i="2"/>
  <c r="V16" i="2"/>
  <c r="U16" i="2"/>
  <c r="T16" i="2"/>
  <c r="S16" i="2"/>
  <c r="R16" i="2"/>
  <c r="Q16" i="2"/>
  <c r="P16" i="2"/>
  <c r="O16" i="2"/>
  <c r="N16" i="2"/>
  <c r="M16" i="2"/>
  <c r="L16" i="2"/>
  <c r="K16" i="2"/>
  <c r="J16" i="2"/>
  <c r="I16" i="2"/>
  <c r="H16" i="2"/>
  <c r="G16" i="2"/>
  <c r="F16" i="2"/>
  <c r="E16" i="2"/>
  <c r="H13" i="2"/>
  <c r="H15" i="2"/>
  <c r="E9" i="2" l="1"/>
  <c r="F9" i="2" s="1"/>
  <c r="G9" i="2" s="1"/>
  <c r="H9" i="2" s="1"/>
  <c r="I9" i="2" s="1"/>
  <c r="J9" i="2" s="1"/>
  <c r="K9" i="2" s="1"/>
  <c r="K20" i="2" s="1"/>
  <c r="D22" i="2"/>
  <c r="I10" i="6" l="1"/>
  <c r="E20" i="2"/>
  <c r="L9" i="2"/>
  <c r="M9" i="2" s="1"/>
  <c r="N9" i="2" s="1"/>
  <c r="O9" i="2" s="1"/>
  <c r="P9" i="2" s="1"/>
  <c r="Q9" i="2" s="1"/>
  <c r="R9" i="2" s="1"/>
  <c r="S9" i="2" s="1"/>
  <c r="T9" i="2" s="1"/>
  <c r="U9" i="2" s="1"/>
  <c r="V9" i="2" s="1"/>
  <c r="V20" i="2" s="1"/>
  <c r="I20" i="2"/>
  <c r="H20" i="2"/>
  <c r="G20" i="2"/>
  <c r="J20" i="2"/>
  <c r="F20" i="2"/>
  <c r="F22" i="2" s="1"/>
  <c r="H18" i="2"/>
  <c r="N20" i="2" l="1"/>
  <c r="L10" i="6" s="1"/>
  <c r="F9" i="6"/>
  <c r="G10" i="6"/>
  <c r="O20" i="2"/>
  <c r="C10" i="6"/>
  <c r="T20" i="2"/>
  <c r="F10" i="6"/>
  <c r="F11" i="6" s="1"/>
  <c r="Q20" i="2"/>
  <c r="T10" i="6"/>
  <c r="M20" i="2"/>
  <c r="D10" i="6"/>
  <c r="E22" i="2"/>
  <c r="H10" i="6"/>
  <c r="P20" i="2"/>
  <c r="E10" i="6"/>
  <c r="S20" i="2"/>
  <c r="U20" i="2"/>
  <c r="L20" i="2"/>
  <c r="R20" i="2"/>
  <c r="G22" i="2"/>
  <c r="H22" i="2"/>
  <c r="H23" i="2" s="1"/>
  <c r="K10" i="6" l="1"/>
  <c r="J10" i="6"/>
  <c r="O10" i="6"/>
  <c r="M10" i="6"/>
  <c r="R10" i="6"/>
  <c r="P10" i="6"/>
  <c r="N10" i="6"/>
  <c r="S10" i="6"/>
  <c r="Q10" i="6"/>
  <c r="I22" i="2"/>
  <c r="J22" i="2"/>
  <c r="E13" i="2"/>
  <c r="R13" i="2"/>
  <c r="R15" i="2"/>
  <c r="L15" i="2"/>
  <c r="I13" i="2"/>
  <c r="J15" i="2"/>
  <c r="J13" i="2"/>
  <c r="K13" i="2"/>
  <c r="T13" i="2"/>
  <c r="T15" i="2"/>
  <c r="G13" i="2"/>
  <c r="V13" i="2"/>
  <c r="E15" i="2"/>
  <c r="F13" i="2"/>
  <c r="F15" i="2"/>
  <c r="M13" i="2"/>
  <c r="O15" i="2"/>
  <c r="I15" i="2"/>
  <c r="S13" i="2"/>
  <c r="S15" i="2"/>
  <c r="Q15" i="2"/>
  <c r="N15" i="2"/>
  <c r="P13" i="2"/>
  <c r="P15" i="2"/>
  <c r="U13" i="2"/>
  <c r="U15" i="2"/>
  <c r="D15" i="2"/>
  <c r="U10" i="6" l="1"/>
  <c r="L22" i="2"/>
  <c r="K22" i="2"/>
  <c r="S18" i="2"/>
  <c r="D18" i="2"/>
  <c r="D23" i="2" s="1"/>
  <c r="T18" i="2"/>
  <c r="R18" i="2"/>
  <c r="U18" i="2"/>
  <c r="P18" i="2"/>
  <c r="I18" i="2"/>
  <c r="E18" i="2"/>
  <c r="F18" i="2"/>
  <c r="J18" i="2"/>
  <c r="N13" i="2"/>
  <c r="N18" i="2" s="1"/>
  <c r="G15" i="2"/>
  <c r="G18" i="2" s="1"/>
  <c r="M15" i="2"/>
  <c r="M18" i="2" s="1"/>
  <c r="V15" i="2"/>
  <c r="V18" i="2" s="1"/>
  <c r="K15" i="2"/>
  <c r="K18" i="2" s="1"/>
  <c r="O13" i="2"/>
  <c r="O18" i="2" s="1"/>
  <c r="Q13" i="2"/>
  <c r="Q18" i="2" s="1"/>
  <c r="L13" i="2"/>
  <c r="L18" i="2" s="1"/>
  <c r="R9" i="6" l="1"/>
  <c r="R11" i="6" s="1"/>
  <c r="Q9" i="6"/>
  <c r="L9" i="6"/>
  <c r="L11" i="6" s="1"/>
  <c r="J23" i="2"/>
  <c r="H9" i="6"/>
  <c r="I23" i="2"/>
  <c r="G9" i="6"/>
  <c r="G11" i="6" s="1"/>
  <c r="J9" i="6"/>
  <c r="J11" i="6" s="1"/>
  <c r="F23" i="2"/>
  <c r="D9" i="6"/>
  <c r="D11" i="6" s="1"/>
  <c r="N9" i="6"/>
  <c r="S9" i="6"/>
  <c r="S11" i="6" s="1"/>
  <c r="O9" i="6"/>
  <c r="O11" i="6" s="1"/>
  <c r="M9" i="6"/>
  <c r="M11" i="6" s="1"/>
  <c r="I9" i="6"/>
  <c r="I11" i="6" s="1"/>
  <c r="T9" i="6"/>
  <c r="K9" i="6"/>
  <c r="G23" i="2"/>
  <c r="E9" i="6"/>
  <c r="P9" i="6"/>
  <c r="P11" i="6" s="1"/>
  <c r="E23" i="2"/>
  <c r="C9" i="6"/>
  <c r="L23" i="2"/>
  <c r="K23" i="2"/>
  <c r="M22" i="2"/>
  <c r="M23" i="2" s="1"/>
  <c r="N22" i="2"/>
  <c r="N23" i="2" s="1"/>
  <c r="K11" i="6" l="1"/>
  <c r="Q11" i="6"/>
  <c r="H11" i="6"/>
  <c r="N11" i="6"/>
  <c r="T11" i="6"/>
  <c r="E11" i="6"/>
  <c r="U9" i="6"/>
  <c r="C11" i="6"/>
  <c r="P22" i="2"/>
  <c r="P23" i="2" s="1"/>
  <c r="O22" i="2"/>
  <c r="O23" i="2" s="1"/>
  <c r="Q22" i="2" l="1"/>
  <c r="Q23" i="2" s="1"/>
  <c r="R22" i="2"/>
  <c r="R23" i="2" s="1"/>
  <c r="T22" i="2" l="1"/>
  <c r="T23" i="2" s="1"/>
  <c r="V22" i="2"/>
  <c r="V23" i="2" s="1"/>
  <c r="U22" i="2"/>
  <c r="U23" i="2" s="1"/>
  <c r="S22" i="2"/>
  <c r="S23" i="2" s="1"/>
  <c r="A26" i="2" l="1"/>
</calcChain>
</file>

<file path=xl/sharedStrings.xml><?xml version="1.0" encoding="utf-8"?>
<sst xmlns="http://schemas.openxmlformats.org/spreadsheetml/2006/main" count="143" uniqueCount="78">
  <si>
    <t>EXTENSION PERIOD</t>
  </si>
  <si>
    <t>Unit</t>
  </si>
  <si>
    <t>Rate</t>
  </si>
  <si>
    <t>AUG</t>
  </si>
  <si>
    <t>SEPT</t>
  </si>
  <si>
    <t>OCT</t>
  </si>
  <si>
    <t>NOV</t>
  </si>
  <si>
    <t>DEC</t>
  </si>
  <si>
    <t>JAN</t>
  </si>
  <si>
    <t>FEB</t>
  </si>
  <si>
    <t>MAR</t>
  </si>
  <si>
    <t>APR</t>
  </si>
  <si>
    <t>MAY</t>
  </si>
  <si>
    <t>JUN</t>
  </si>
  <si>
    <t>JULY</t>
  </si>
  <si>
    <t>Personnel</t>
  </si>
  <si>
    <t>Tech Coordinator (new phone requests, incidents)</t>
  </si>
  <si>
    <t>Subtotal Personnel</t>
  </si>
  <si>
    <t>monthly</t>
  </si>
  <si>
    <t>Subtotal Non-Personnel</t>
  </si>
  <si>
    <t>Total Personnel &amp; Non-Personnel</t>
  </si>
  <si>
    <t>Other</t>
  </si>
  <si>
    <t>1 project</t>
  </si>
  <si>
    <t>Group Notifications Management Team</t>
  </si>
  <si>
    <t>Total Other</t>
  </si>
  <si>
    <t>TOTAL</t>
  </si>
  <si>
    <t>New Phone</t>
  </si>
  <si>
    <t>Subscribers</t>
  </si>
  <si>
    <t>New Subscribers</t>
  </si>
  <si>
    <t>Embedded</t>
  </si>
  <si>
    <t>Total Subscribers</t>
  </si>
  <si>
    <t>New Phone Case</t>
  </si>
  <si>
    <t>Unit Cost</t>
  </si>
  <si>
    <t>Subtotal Equipment</t>
  </si>
  <si>
    <t>Service</t>
  </si>
  <si>
    <t>Monthly Phone Service</t>
  </si>
  <si>
    <t>TOTAL THROUGH EXTENSION</t>
  </si>
  <si>
    <t>Hardware</t>
  </si>
  <si>
    <t>New Wall Charging Block</t>
  </si>
  <si>
    <t>Replacement Phones</t>
  </si>
  <si>
    <t>Replacements</t>
  </si>
  <si>
    <t>iFoster cost</t>
  </si>
  <si>
    <t>TMO cost</t>
  </si>
  <si>
    <t>Churn (includes no longer eligible and non-usage)</t>
  </si>
  <si>
    <t>Replacement Phone plus Accessories</t>
  </si>
  <si>
    <t>Benefits Admin (20%)</t>
  </si>
  <si>
    <t>Benefits Mkt/Outreach (20%)</t>
  </si>
  <si>
    <t>Benefits Audit (20%)</t>
  </si>
  <si>
    <t>Marketing and Outreach</t>
  </si>
  <si>
    <t>Administration</t>
  </si>
  <si>
    <t>Service Plan</t>
  </si>
  <si>
    <t>Participant Phone Audit and Fiscal Control</t>
  </si>
  <si>
    <t>Q1</t>
  </si>
  <si>
    <t>Q2</t>
  </si>
  <si>
    <t>Q3</t>
  </si>
  <si>
    <t>Q4</t>
  </si>
  <si>
    <t>Pilot Extension Expenditure Categories</t>
  </si>
  <si>
    <t>Q1 (Feb/Mar)</t>
  </si>
  <si>
    <t>Q3 (Jul)</t>
  </si>
  <si>
    <t>TMO + iFoster cost</t>
  </si>
  <si>
    <t>Monthly Summary</t>
  </si>
  <si>
    <t>Quarterly Summary</t>
  </si>
  <si>
    <t>Feb 1, 2023 to July 31, 2024</t>
  </si>
  <si>
    <t>Non-Personnel (pro-rated)</t>
  </si>
  <si>
    <t>Virtual Call Center (monthly cost per seat)</t>
  </si>
  <si>
    <t>Language Line (for live translation services)</t>
  </si>
  <si>
    <t>CRM Database Build for Auditing Monthly T-Mobile Reports</t>
  </si>
  <si>
    <t>Controller (fiscal control, Tmobile invoice audit)</t>
  </si>
  <si>
    <t>Outreach Manager (outreach to agencies and TAY)</t>
  </si>
  <si>
    <t>Program Director (Admin oversight)</t>
  </si>
  <si>
    <t>Admin Manager (day to day mgmt of program administration)</t>
  </si>
  <si>
    <t>CRM, Data Analytics and Reporting Specialist</t>
  </si>
  <si>
    <t>Internet Service for Admin Team (virtual set-up)</t>
  </si>
  <si>
    <t>TABLE 4 - IFOSTER LIFELINE PILOT EXTENSION BUDGET</t>
  </si>
  <si>
    <t>TABLE 3- IFOSTER LIFELINE PILOT EXTENSION BUDGET</t>
  </si>
  <si>
    <t>Outreach Activities and Materials (events, travel, printing)</t>
  </si>
  <si>
    <t>REVISED BUDGET - IFOSTER LIFELINE PILOT EXTENSION</t>
  </si>
  <si>
    <t>Indirect Cost (deminimus rate) @10%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</si>
</sst>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0"/>
      <name val="Arial"/>
      <family val="2"/>
    </font>
    <font>
      <sz val="8"/>
      <color indexed="23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8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2">
    <xf numFmtId="0" fontId="0" fillId="0" borderId="0" xfId="0"/>
    <xf numFmtId="164" fontId="3" fillId="0" borderId="0" xfId="1" applyNumberFormat="1" applyFont="1" applyBorder="1" applyAlignment="1" applyProtection="1">
      <alignment vertical="center"/>
    </xf>
    <xf numFmtId="164" fontId="4" fillId="0" borderId="0" xfId="1" applyNumberFormat="1" applyFont="1" applyBorder="1" applyAlignment="1" applyProtection="1">
      <alignment vertical="center"/>
    </xf>
    <xf numFmtId="164" fontId="5" fillId="0" borderId="0" xfId="1" applyNumberFormat="1" applyFont="1" applyBorder="1" applyAlignment="1" applyProtection="1">
      <alignment vertical="center"/>
    </xf>
    <xf numFmtId="164" fontId="6" fillId="0" borderId="1" xfId="1" applyNumberFormat="1" applyFont="1" applyFill="1" applyBorder="1" applyAlignment="1" applyProtection="1">
      <alignment vertical="center"/>
    </xf>
    <xf numFmtId="164" fontId="6" fillId="0" borderId="0" xfId="1" applyNumberFormat="1" applyFont="1" applyFill="1" applyBorder="1" applyAlignment="1" applyProtection="1">
      <alignment vertical="center"/>
    </xf>
    <xf numFmtId="164" fontId="6" fillId="0" borderId="4" xfId="1" applyNumberFormat="1" applyFont="1" applyFill="1" applyBorder="1" applyAlignment="1" applyProtection="1">
      <alignment horizontal="center" vertical="center"/>
    </xf>
    <xf numFmtId="164" fontId="4" fillId="0" borderId="0" xfId="1" applyNumberFormat="1" applyFont="1" applyFill="1" applyBorder="1" applyAlignment="1" applyProtection="1">
      <alignment horizontal="center" vertical="center"/>
    </xf>
    <xf numFmtId="164" fontId="7" fillId="2" borderId="5" xfId="1" applyNumberFormat="1" applyFont="1" applyFill="1" applyBorder="1" applyAlignment="1" applyProtection="1">
      <alignment horizontal="center" vertical="center"/>
    </xf>
    <xf numFmtId="164" fontId="7" fillId="2" borderId="6" xfId="1" applyNumberFormat="1" applyFont="1" applyFill="1" applyBorder="1" applyAlignment="1" applyProtection="1">
      <alignment horizontal="center" vertical="center"/>
    </xf>
    <xf numFmtId="164" fontId="7" fillId="2" borderId="7" xfId="1" applyNumberFormat="1" applyFont="1" applyFill="1" applyBorder="1" applyAlignment="1" applyProtection="1">
      <alignment horizontal="center" vertical="center"/>
    </xf>
    <xf numFmtId="164" fontId="7" fillId="2" borderId="0" xfId="1" applyNumberFormat="1" applyFont="1" applyFill="1" applyBorder="1" applyAlignment="1" applyProtection="1">
      <alignment horizontal="center" vertical="center"/>
    </xf>
    <xf numFmtId="164" fontId="6" fillId="0" borderId="8" xfId="1" applyNumberFormat="1" applyFont="1" applyBorder="1" applyAlignment="1" applyProtection="1">
      <alignment vertical="center"/>
    </xf>
    <xf numFmtId="44" fontId="6" fillId="0" borderId="7" xfId="2" applyFont="1" applyBorder="1" applyAlignment="1" applyProtection="1">
      <alignment vertical="center"/>
    </xf>
    <xf numFmtId="164" fontId="6" fillId="0" borderId="9" xfId="1" applyNumberFormat="1" applyFont="1" applyBorder="1" applyAlignment="1" applyProtection="1">
      <alignment vertical="center"/>
    </xf>
    <xf numFmtId="43" fontId="6" fillId="0" borderId="10" xfId="1" applyFont="1" applyBorder="1" applyAlignment="1" applyProtection="1">
      <alignment vertical="center"/>
    </xf>
    <xf numFmtId="164" fontId="6" fillId="0" borderId="11" xfId="1" applyNumberFormat="1" applyFont="1" applyBorder="1" applyAlignment="1" applyProtection="1">
      <alignment vertical="center"/>
    </xf>
    <xf numFmtId="43" fontId="6" fillId="0" borderId="12" xfId="1" applyFont="1" applyBorder="1" applyAlignment="1" applyProtection="1">
      <alignment vertical="center"/>
    </xf>
    <xf numFmtId="164" fontId="6" fillId="0" borderId="12" xfId="1" applyNumberFormat="1" applyFont="1" applyBorder="1" applyAlignment="1" applyProtection="1">
      <alignment horizontal="left" vertical="center"/>
    </xf>
    <xf numFmtId="44" fontId="6" fillId="0" borderId="13" xfId="2" applyFont="1" applyBorder="1" applyAlignment="1" applyProtection="1">
      <alignment horizontal="left" vertical="center"/>
    </xf>
    <xf numFmtId="164" fontId="6" fillId="0" borderId="14" xfId="1" applyNumberFormat="1" applyFont="1" applyBorder="1" applyAlignment="1" applyProtection="1">
      <alignment horizontal="left" vertical="center"/>
    </xf>
    <xf numFmtId="164" fontId="6" fillId="0" borderId="15" xfId="1" applyNumberFormat="1" applyFont="1" applyBorder="1" applyAlignment="1" applyProtection="1">
      <alignment horizontal="left" vertical="center"/>
    </xf>
    <xf numFmtId="164" fontId="6" fillId="0" borderId="16" xfId="1" applyNumberFormat="1" applyFont="1" applyBorder="1" applyAlignment="1" applyProtection="1">
      <alignment horizontal="left" vertical="center"/>
    </xf>
    <xf numFmtId="164" fontId="6" fillId="3" borderId="5" xfId="1" applyNumberFormat="1" applyFont="1" applyFill="1" applyBorder="1" applyAlignment="1" applyProtection="1">
      <alignment horizontal="right" vertical="center"/>
    </xf>
    <xf numFmtId="44" fontId="6" fillId="3" borderId="5" xfId="2" applyFont="1" applyFill="1" applyBorder="1" applyAlignment="1" applyProtection="1">
      <alignment horizontal="right" vertical="center"/>
    </xf>
    <xf numFmtId="164" fontId="7" fillId="2" borderId="17" xfId="1" applyNumberFormat="1" applyFont="1" applyFill="1" applyBorder="1" applyAlignment="1" applyProtection="1">
      <alignment horizontal="center" vertical="center"/>
    </xf>
    <xf numFmtId="164" fontId="6" fillId="0" borderId="18" xfId="1" applyNumberFormat="1" applyFont="1" applyBorder="1" applyAlignment="1" applyProtection="1">
      <alignment horizontal="right" vertical="center"/>
    </xf>
    <xf numFmtId="44" fontId="6" fillId="0" borderId="0" xfId="2" applyFont="1" applyBorder="1" applyAlignment="1" applyProtection="1">
      <alignment vertical="center"/>
    </xf>
    <xf numFmtId="164" fontId="6" fillId="0" borderId="11" xfId="1" applyNumberFormat="1" applyFont="1" applyFill="1" applyBorder="1" applyAlignment="1" applyProtection="1">
      <alignment vertical="center"/>
    </xf>
    <xf numFmtId="164" fontId="6" fillId="0" borderId="0" xfId="1" applyNumberFormat="1" applyFont="1" applyBorder="1" applyAlignment="1" applyProtection="1">
      <alignment vertical="center"/>
    </xf>
    <xf numFmtId="164" fontId="6" fillId="2" borderId="4" xfId="1" applyNumberFormat="1" applyFont="1" applyFill="1" applyBorder="1" applyAlignment="1" applyProtection="1">
      <alignment horizontal="right" vertical="center"/>
    </xf>
    <xf numFmtId="164" fontId="6" fillId="2" borderId="20" xfId="1" applyNumberFormat="1" applyFont="1" applyFill="1" applyBorder="1" applyAlignment="1" applyProtection="1">
      <alignment horizontal="right" vertical="center"/>
    </xf>
    <xf numFmtId="44" fontId="6" fillId="2" borderId="20" xfId="2" applyFont="1" applyFill="1" applyBorder="1" applyAlignment="1" applyProtection="1">
      <alignment horizontal="right" vertical="center"/>
    </xf>
    <xf numFmtId="164" fontId="6" fillId="0" borderId="9" xfId="1" applyNumberFormat="1" applyFont="1" applyBorder="1" applyAlignment="1" applyProtection="1">
      <alignment horizontal="right" vertical="center"/>
    </xf>
    <xf numFmtId="164" fontId="6" fillId="0" borderId="14" xfId="1" applyNumberFormat="1" applyFont="1" applyBorder="1" applyAlignment="1" applyProtection="1">
      <alignment horizontal="right" vertical="center"/>
    </xf>
    <xf numFmtId="164" fontId="4" fillId="2" borderId="5" xfId="1" applyNumberFormat="1" applyFont="1" applyFill="1" applyBorder="1" applyAlignment="1" applyProtection="1">
      <alignment horizontal="right" vertical="center"/>
    </xf>
    <xf numFmtId="44" fontId="4" fillId="2" borderId="5" xfId="2" applyFont="1" applyFill="1" applyBorder="1" applyAlignment="1" applyProtection="1">
      <alignment horizontal="right" vertical="center"/>
    </xf>
    <xf numFmtId="164" fontId="4" fillId="0" borderId="0" xfId="1" applyNumberFormat="1" applyFont="1" applyFill="1" applyBorder="1" applyAlignment="1" applyProtection="1">
      <alignment vertical="center"/>
    </xf>
    <xf numFmtId="44" fontId="2" fillId="0" borderId="0" xfId="0" applyNumberFormat="1" applyFont="1"/>
    <xf numFmtId="164" fontId="6" fillId="3" borderId="1" xfId="1" applyNumberFormat="1" applyFont="1" applyFill="1" applyBorder="1" applyAlignment="1" applyProtection="1">
      <alignment horizontal="right" vertical="center"/>
    </xf>
    <xf numFmtId="44" fontId="6" fillId="3" borderId="1" xfId="2" applyFont="1" applyFill="1" applyBorder="1" applyAlignment="1" applyProtection="1">
      <alignment horizontal="right" vertical="center"/>
    </xf>
    <xf numFmtId="164" fontId="7" fillId="2" borderId="21" xfId="1" applyNumberFormat="1" applyFont="1" applyFill="1" applyBorder="1" applyAlignment="1" applyProtection="1">
      <alignment horizontal="center" vertical="center"/>
    </xf>
    <xf numFmtId="164" fontId="7" fillId="2" borderId="3" xfId="1" applyNumberFormat="1" applyFont="1" applyFill="1" applyBorder="1" applyAlignment="1" applyProtection="1">
      <alignment horizontal="center" vertical="center"/>
    </xf>
    <xf numFmtId="164" fontId="6" fillId="3" borderId="21" xfId="1" applyNumberFormat="1" applyFont="1" applyFill="1" applyBorder="1" applyAlignment="1" applyProtection="1">
      <alignment horizontal="right" vertical="center"/>
    </xf>
    <xf numFmtId="164" fontId="6" fillId="3" borderId="22" xfId="1" applyNumberFormat="1" applyFont="1" applyFill="1" applyBorder="1" applyAlignment="1" applyProtection="1">
      <alignment horizontal="right" vertical="center"/>
    </xf>
    <xf numFmtId="44" fontId="6" fillId="3" borderId="21" xfId="2" applyFont="1" applyFill="1" applyBorder="1" applyAlignment="1" applyProtection="1">
      <alignment horizontal="right" vertical="center"/>
    </xf>
    <xf numFmtId="164" fontId="4" fillId="5" borderId="0" xfId="1" applyNumberFormat="1" applyFont="1" applyFill="1" applyBorder="1" applyAlignment="1" applyProtection="1">
      <alignment horizontal="center" vertical="center"/>
    </xf>
    <xf numFmtId="164" fontId="7" fillId="2" borderId="23" xfId="1" applyNumberFormat="1" applyFont="1" applyFill="1" applyBorder="1" applyAlignment="1" applyProtection="1">
      <alignment horizontal="center" vertical="center"/>
    </xf>
    <xf numFmtId="44" fontId="6" fillId="0" borderId="18" xfId="2" applyFont="1" applyBorder="1" applyAlignment="1" applyProtection="1">
      <alignment vertical="center"/>
    </xf>
    <xf numFmtId="164" fontId="6" fillId="0" borderId="25" xfId="1" applyNumberFormat="1" applyFont="1" applyBorder="1" applyAlignment="1" applyProtection="1">
      <alignment horizontal="left" vertical="center"/>
    </xf>
    <xf numFmtId="164" fontId="6" fillId="0" borderId="26" xfId="1" applyNumberFormat="1" applyFont="1" applyBorder="1" applyAlignment="1" applyProtection="1">
      <alignment horizontal="left" vertical="center"/>
    </xf>
    <xf numFmtId="44" fontId="6" fillId="0" borderId="27" xfId="2" applyFont="1" applyBorder="1" applyAlignment="1" applyProtection="1">
      <alignment vertical="center"/>
    </xf>
    <xf numFmtId="44" fontId="6" fillId="0" borderId="28" xfId="2" applyFont="1" applyBorder="1" applyAlignment="1" applyProtection="1">
      <alignment vertical="center"/>
    </xf>
    <xf numFmtId="44" fontId="6" fillId="0" borderId="24" xfId="2" applyFont="1" applyBorder="1" applyAlignment="1" applyProtection="1">
      <alignment vertical="center"/>
    </xf>
    <xf numFmtId="43" fontId="6" fillId="0" borderId="12" xfId="1" applyFont="1" applyFill="1" applyBorder="1" applyAlignment="1" applyProtection="1">
      <alignment vertical="center"/>
    </xf>
    <xf numFmtId="0" fontId="0" fillId="2" borderId="0" xfId="0" applyFill="1"/>
    <xf numFmtId="164" fontId="6" fillId="0" borderId="24" xfId="1" applyNumberFormat="1" applyFont="1" applyBorder="1" applyAlignment="1" applyProtection="1">
      <alignment horizontal="left" vertical="center"/>
    </xf>
    <xf numFmtId="164" fontId="6" fillId="0" borderId="6" xfId="1" applyNumberFormat="1" applyFont="1" applyBorder="1" applyAlignment="1" applyProtection="1">
      <alignment horizontal="left" vertical="center"/>
    </xf>
    <xf numFmtId="164" fontId="6" fillId="0" borderId="0" xfId="1" applyNumberFormat="1" applyFont="1" applyFill="1" applyBorder="1" applyAlignment="1" applyProtection="1">
      <alignment horizontal="center" vertical="center"/>
    </xf>
    <xf numFmtId="164" fontId="6" fillId="0" borderId="27" xfId="1" applyNumberFormat="1" applyFont="1" applyBorder="1" applyAlignment="1" applyProtection="1">
      <alignment vertical="center"/>
    </xf>
    <xf numFmtId="164" fontId="6" fillId="0" borderId="19" xfId="1" applyNumberFormat="1" applyFont="1" applyBorder="1" applyAlignment="1" applyProtection="1">
      <alignment vertical="center"/>
    </xf>
    <xf numFmtId="164" fontId="0" fillId="0" borderId="0" xfId="1" applyNumberFormat="1" applyFont="1"/>
    <xf numFmtId="0" fontId="2" fillId="0" borderId="0" xfId="0" applyFont="1"/>
    <xf numFmtId="44" fontId="6" fillId="4" borderId="0" xfId="2" applyFont="1" applyFill="1" applyBorder="1" applyAlignment="1" applyProtection="1">
      <alignment vertical="center"/>
    </xf>
    <xf numFmtId="44" fontId="2" fillId="4" borderId="0" xfId="2" applyFont="1" applyFill="1"/>
    <xf numFmtId="164" fontId="6" fillId="0" borderId="29" xfId="1" applyNumberFormat="1" applyFont="1" applyBorder="1" applyAlignment="1" applyProtection="1">
      <alignment vertical="center"/>
    </xf>
    <xf numFmtId="164" fontId="6" fillId="0" borderId="30" xfId="1" applyNumberFormat="1" applyFont="1" applyBorder="1" applyAlignment="1" applyProtection="1">
      <alignment vertical="center"/>
    </xf>
    <xf numFmtId="164" fontId="6" fillId="6" borderId="9" xfId="1" applyNumberFormat="1" applyFont="1" applyFill="1" applyBorder="1" applyAlignment="1" applyProtection="1">
      <alignment vertical="center"/>
    </xf>
    <xf numFmtId="44" fontId="6" fillId="6" borderId="0" xfId="2" applyFont="1" applyFill="1" applyBorder="1" applyAlignment="1" applyProtection="1">
      <alignment vertical="center"/>
    </xf>
    <xf numFmtId="164" fontId="6" fillId="4" borderId="11" xfId="1" applyNumberFormat="1" applyFont="1" applyFill="1" applyBorder="1" applyAlignment="1" applyProtection="1">
      <alignment vertical="center"/>
    </xf>
    <xf numFmtId="164" fontId="6" fillId="7" borderId="11" xfId="1" applyNumberFormat="1" applyFont="1" applyFill="1" applyBorder="1" applyAlignment="1" applyProtection="1">
      <alignment vertical="center"/>
    </xf>
    <xf numFmtId="164" fontId="6" fillId="7" borderId="9" xfId="1" applyNumberFormat="1" applyFont="1" applyFill="1" applyBorder="1" applyAlignment="1" applyProtection="1">
      <alignment vertical="center"/>
    </xf>
    <xf numFmtId="164" fontId="6" fillId="4" borderId="9" xfId="1" applyNumberFormat="1" applyFont="1" applyFill="1" applyBorder="1" applyAlignment="1" applyProtection="1">
      <alignment vertical="center"/>
    </xf>
    <xf numFmtId="164" fontId="6" fillId="7" borderId="14" xfId="1" applyNumberFormat="1" applyFont="1" applyFill="1" applyBorder="1" applyAlignment="1" applyProtection="1">
      <alignment horizontal="left" vertical="center"/>
    </xf>
    <xf numFmtId="164" fontId="6" fillId="8" borderId="11" xfId="1" applyNumberFormat="1" applyFont="1" applyFill="1" applyBorder="1" applyAlignment="1" applyProtection="1">
      <alignment vertical="center"/>
    </xf>
    <xf numFmtId="164" fontId="6" fillId="8" borderId="9" xfId="1" applyNumberFormat="1" applyFont="1" applyFill="1" applyBorder="1" applyAlignment="1" applyProtection="1">
      <alignment vertical="center"/>
    </xf>
    <xf numFmtId="164" fontId="6" fillId="4" borderId="11" xfId="1" applyNumberFormat="1" applyFont="1" applyFill="1" applyBorder="1" applyAlignment="1" applyProtection="1">
      <alignment horizontal="left" vertical="center"/>
    </xf>
    <xf numFmtId="164" fontId="7" fillId="2" borderId="1" xfId="1" applyNumberFormat="1" applyFont="1" applyFill="1" applyBorder="1" applyAlignment="1" applyProtection="1">
      <alignment horizontal="center" vertical="center"/>
    </xf>
    <xf numFmtId="0" fontId="8" fillId="0" borderId="31" xfId="0" applyFont="1" applyBorder="1"/>
    <xf numFmtId="0" fontId="9" fillId="0" borderId="31" xfId="0" applyFont="1" applyBorder="1"/>
    <xf numFmtId="44" fontId="8" fillId="0" borderId="31" xfId="2" applyFont="1" applyBorder="1"/>
    <xf numFmtId="44" fontId="10" fillId="0" borderId="31" xfId="2" applyFont="1" applyBorder="1" applyAlignment="1" applyProtection="1">
      <alignment vertical="center"/>
    </xf>
    <xf numFmtId="44" fontId="0" fillId="0" borderId="0" xfId="2" applyFont="1"/>
    <xf numFmtId="44" fontId="0" fillId="0" borderId="31" xfId="0" applyNumberFormat="1" applyBorder="1"/>
    <xf numFmtId="44" fontId="2" fillId="0" borderId="31" xfId="0" applyNumberFormat="1" applyFont="1" applyBorder="1"/>
    <xf numFmtId="44" fontId="11" fillId="0" borderId="18" xfId="2" applyFont="1" applyBorder="1" applyAlignment="1" applyProtection="1">
      <alignment vertical="center"/>
    </xf>
    <xf numFmtId="0" fontId="9" fillId="9" borderId="31" xfId="0" applyFont="1" applyFill="1" applyBorder="1" applyAlignment="1">
      <alignment horizontal="center"/>
    </xf>
    <xf numFmtId="0" fontId="2" fillId="9" borderId="31" xfId="0" applyFont="1" applyFill="1" applyBorder="1"/>
    <xf numFmtId="0" fontId="8" fillId="8" borderId="31" xfId="0" applyFont="1" applyFill="1" applyBorder="1"/>
    <xf numFmtId="0" fontId="8" fillId="7" borderId="31" xfId="0" applyFont="1" applyFill="1" applyBorder="1"/>
    <xf numFmtId="0" fontId="8" fillId="4" borderId="31" xfId="0" applyFont="1" applyFill="1" applyBorder="1"/>
    <xf numFmtId="44" fontId="0" fillId="0" borderId="0" xfId="0" applyNumberFormat="1"/>
    <xf numFmtId="9" fontId="0" fillId="0" borderId="0" xfId="3" applyFont="1"/>
    <xf numFmtId="164" fontId="6" fillId="3" borderId="4" xfId="1" applyNumberFormat="1" applyFont="1" applyFill="1" applyBorder="1" applyAlignment="1" applyProtection="1">
      <alignment horizontal="right" vertical="center"/>
    </xf>
    <xf numFmtId="164" fontId="7" fillId="2" borderId="20" xfId="1" applyNumberFormat="1" applyFont="1" applyFill="1" applyBorder="1" applyAlignment="1" applyProtection="1">
      <alignment horizontal="center" vertical="center"/>
    </xf>
    <xf numFmtId="164" fontId="7" fillId="2" borderId="32" xfId="1" applyNumberFormat="1" applyFont="1" applyFill="1" applyBorder="1" applyAlignment="1" applyProtection="1">
      <alignment horizontal="center" vertical="center"/>
    </xf>
    <xf numFmtId="164" fontId="6" fillId="3" borderId="31" xfId="1" applyNumberFormat="1" applyFont="1" applyFill="1" applyBorder="1" applyAlignment="1" applyProtection="1">
      <alignment horizontal="right" vertical="center"/>
    </xf>
    <xf numFmtId="44" fontId="6" fillId="3" borderId="31" xfId="2" applyFont="1" applyFill="1" applyBorder="1" applyAlignment="1" applyProtection="1">
      <alignment horizontal="right" vertical="center"/>
    </xf>
    <xf numFmtId="164" fontId="4" fillId="5" borderId="2" xfId="1" applyNumberFormat="1" applyFont="1" applyFill="1" applyBorder="1" applyAlignment="1" applyProtection="1">
      <alignment horizontal="center" vertical="center"/>
    </xf>
    <xf numFmtId="164" fontId="4" fillId="5" borderId="3" xfId="1" applyNumberFormat="1" applyFont="1" applyFill="1" applyBorder="1" applyAlignment="1" applyProtection="1">
      <alignment horizontal="center" vertical="center"/>
    </xf>
    <xf numFmtId="0" fontId="9" fillId="9" borderId="31" xfId="0" applyFont="1" applyFill="1" applyBorder="1" applyAlignment="1">
      <alignment horizontal="center" vertical="center"/>
    </xf>
    <xf numFmtId="0" fontId="9" fillId="9" borderId="31" xfId="0" applyFont="1" applyFill="1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0CE70F-3D8C-47EC-B4E1-80E1EAABFCBA}">
  <dimension ref="A1:AH27"/>
  <sheetViews>
    <sheetView workbookViewId="0">
      <selection activeCell="B19" sqref="B19"/>
    </sheetView>
  </sheetViews>
  <sheetFormatPr defaultRowHeight="14.4" x14ac:dyDescent="0.3"/>
  <cols>
    <col min="1" max="1" width="47.77734375" customWidth="1"/>
    <col min="2" max="20" width="13.6640625" bestFit="1" customWidth="1"/>
    <col min="21" max="21" width="17.44140625" customWidth="1"/>
    <col min="22" max="22" width="16.6640625" customWidth="1"/>
  </cols>
  <sheetData>
    <row r="1" spans="1:34" ht="17.399999999999999" x14ac:dyDescent="0.3">
      <c r="A1" s="1" t="s">
        <v>76</v>
      </c>
      <c r="B1" s="1"/>
      <c r="C1" s="1"/>
      <c r="D1" s="1"/>
      <c r="E1" s="1"/>
      <c r="F1" s="1"/>
      <c r="G1" s="1"/>
      <c r="H1" s="1"/>
    </row>
    <row r="2" spans="1:34" ht="15" thickBot="1" x14ac:dyDescent="0.35">
      <c r="A2" s="2" t="s">
        <v>62</v>
      </c>
      <c r="B2" s="3"/>
      <c r="C2" s="3"/>
      <c r="D2" s="3"/>
      <c r="E2" s="3"/>
      <c r="F2" s="3"/>
      <c r="G2" s="3"/>
      <c r="H2" s="3"/>
    </row>
    <row r="3" spans="1:34" x14ac:dyDescent="0.3">
      <c r="A3" s="4"/>
      <c r="B3" s="5"/>
      <c r="C3" s="98" t="s">
        <v>0</v>
      </c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  <c r="S3" s="99"/>
      <c r="T3" s="99"/>
    </row>
    <row r="4" spans="1:34" ht="15" thickBot="1" x14ac:dyDescent="0.35">
      <c r="A4" s="6"/>
      <c r="B4" s="7" t="s">
        <v>8</v>
      </c>
      <c r="C4" s="46" t="s">
        <v>9</v>
      </c>
      <c r="D4" s="46" t="s">
        <v>10</v>
      </c>
      <c r="E4" s="46" t="s">
        <v>11</v>
      </c>
      <c r="F4" s="46" t="s">
        <v>12</v>
      </c>
      <c r="G4" s="46" t="s">
        <v>13</v>
      </c>
      <c r="H4" s="46" t="s">
        <v>14</v>
      </c>
      <c r="I4" s="46" t="s">
        <v>3</v>
      </c>
      <c r="J4" s="46" t="s">
        <v>4</v>
      </c>
      <c r="K4" s="46" t="s">
        <v>5</v>
      </c>
      <c r="L4" s="46" t="s">
        <v>6</v>
      </c>
      <c r="M4" s="46" t="s">
        <v>7</v>
      </c>
      <c r="N4" s="46" t="s">
        <v>8</v>
      </c>
      <c r="O4" s="46" t="s">
        <v>9</v>
      </c>
      <c r="P4" s="46" t="s">
        <v>10</v>
      </c>
      <c r="Q4" s="46" t="s">
        <v>11</v>
      </c>
      <c r="R4" s="46" t="s">
        <v>12</v>
      </c>
      <c r="S4" s="46" t="s">
        <v>13</v>
      </c>
      <c r="T4" s="46" t="s">
        <v>14</v>
      </c>
    </row>
    <row r="5" spans="1:34" x14ac:dyDescent="0.3">
      <c r="A5" s="77" t="s">
        <v>60</v>
      </c>
      <c r="B5" s="11"/>
      <c r="C5" s="11"/>
      <c r="D5" s="11"/>
      <c r="E5" s="11"/>
      <c r="F5" s="11"/>
      <c r="G5" s="11"/>
      <c r="H5" s="11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</row>
    <row r="6" spans="1:34" ht="15.6" x14ac:dyDescent="0.3">
      <c r="A6" s="90" t="s">
        <v>48</v>
      </c>
      <c r="B6" s="81"/>
      <c r="C6" s="81">
        <f>SUM(Revised!E8+Revised!E14+Revised!E18)</f>
        <v>0</v>
      </c>
      <c r="D6" s="81">
        <f>SUM(Revised!F8+Revised!F14+Revised!F18)</f>
        <v>0</v>
      </c>
      <c r="E6" s="81">
        <f>SUM(Revised!G8+Revised!G14+Revised!G18)</f>
        <v>0</v>
      </c>
      <c r="F6" s="81">
        <f>SUM(Revised!H8+Revised!H14+Revised!H18)</f>
        <v>1200</v>
      </c>
      <c r="G6" s="81">
        <f>SUM(Revised!I8+Revised!I14+Revised!I18)</f>
        <v>6000</v>
      </c>
      <c r="H6" s="81">
        <f>SUM(Revised!J8+Revised!J14+Revised!J18)</f>
        <v>6000</v>
      </c>
      <c r="I6" s="81">
        <f>SUM(Revised!K8+Revised!K14+Revised!K18)</f>
        <v>6000</v>
      </c>
      <c r="J6" s="81">
        <f>SUM(Revised!L8+Revised!L14+Revised!L18)</f>
        <v>6000</v>
      </c>
      <c r="K6" s="81">
        <f>SUM(Revised!M8+Revised!M14+Revised!M18)</f>
        <v>6000</v>
      </c>
      <c r="L6" s="81">
        <f>SUM(Revised!N8+Revised!N14+Revised!N18)</f>
        <v>6000</v>
      </c>
      <c r="M6" s="81">
        <f>SUM(Revised!O8+Revised!O14+Revised!O18)</f>
        <v>6000</v>
      </c>
      <c r="N6" s="81">
        <f>SUM(Revised!P8+Revised!P14+Revised!P18)</f>
        <v>6000</v>
      </c>
      <c r="O6" s="81">
        <f>SUM(Revised!Q8+Revised!Q14+Revised!Q18)</f>
        <v>6000</v>
      </c>
      <c r="P6" s="81">
        <f>SUM(Revised!R8+Revised!R14+Revised!R18)</f>
        <v>6000</v>
      </c>
      <c r="Q6" s="81">
        <f>SUM(Revised!S8+Revised!S14+Revised!S18)</f>
        <v>6000</v>
      </c>
      <c r="R6" s="81">
        <f>SUM(Revised!T8+Revised!T14+Revised!T18)</f>
        <v>6000</v>
      </c>
      <c r="S6" s="81">
        <f>SUM(Revised!U8+Revised!U14+Revised!U18)</f>
        <v>6000</v>
      </c>
      <c r="T6" s="81">
        <f>SUM(Revised!V8+Revised!V14+Revised!V18)</f>
        <v>6000</v>
      </c>
      <c r="U6" s="82">
        <f>SUM(B6:T6)</f>
        <v>85200</v>
      </c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</row>
    <row r="7" spans="1:34" ht="15.6" x14ac:dyDescent="0.3">
      <c r="A7" s="89" t="s">
        <v>49</v>
      </c>
      <c r="B7" s="81"/>
      <c r="C7" s="81">
        <f>SUM(Revised!E7+Revised!E9+Revised!E10+Revised!E11+Revised!E13+Revised!E19+Revised!E20+Revised!E21+Revised!E22+Revised!E26+Revised!E28)</f>
        <v>14213.38</v>
      </c>
      <c r="D7" s="81">
        <f>SUM(Revised!F7+Revised!F9+Revised!F10+Revised!F11+Revised!F13+Revised!F19+Revised!F20+Revised!F21+Revised!F22+Revised!F26+Revised!F28)</f>
        <v>14213.38</v>
      </c>
      <c r="E7" s="81">
        <f>SUM(Revised!G7+Revised!G9+Revised!G10+Revised!G11+Revised!G13+Revised!G19+Revised!G20+Revised!G21+Revised!G22+Revised!G26+Revised!G28)</f>
        <v>14213.38</v>
      </c>
      <c r="F7" s="81">
        <f>SUM(Revised!H7+Revised!H9+Revised!H10+Revised!H11+Revised!H13+Revised!H19+Revised!H20+Revised!H21+Revised!H22+Revised!H26+Revised!H28)</f>
        <v>75330</v>
      </c>
      <c r="G7" s="81">
        <f>SUM(Revised!I7+Revised!I9+Revised!I10+Revised!I11+Revised!I13+Revised!I19+Revised!I20+Revised!I21+Revised!I22+Revised!I26+Revised!I28)</f>
        <v>75330</v>
      </c>
      <c r="H7" s="81">
        <f>SUM(Revised!J7+Revised!J9+Revised!J10+Revised!J11+Revised!J13+Revised!J19+Revised!J20+Revised!J21+Revised!J22+Revised!J26+Revised!J28)</f>
        <v>75330</v>
      </c>
      <c r="I7" s="81">
        <f>SUM(Revised!K7+Revised!K9+Revised!K10+Revised!K11+Revised!K13+Revised!K19+Revised!K20+Revised!K21+Revised!K22+Revised!K26+Revised!K28)</f>
        <v>75330</v>
      </c>
      <c r="J7" s="81">
        <f>SUM(Revised!L7+Revised!L9+Revised!L10+Revised!L11+Revised!L13+Revised!L19+Revised!L20+Revised!L21+Revised!L22+Revised!L26+Revised!L28)</f>
        <v>25330</v>
      </c>
      <c r="K7" s="81">
        <f>SUM(Revised!M7+Revised!M9+Revised!M10+Revised!M11+Revised!M13+Revised!M19+Revised!M20+Revised!M21+Revised!M22+Revised!M26+Revised!M28)</f>
        <v>25330</v>
      </c>
      <c r="L7" s="81">
        <f>SUM(Revised!N7+Revised!N9+Revised!N10+Revised!N11+Revised!N13+Revised!N19+Revised!N20+Revised!N21+Revised!N22+Revised!N26+Revised!N28)</f>
        <v>25330</v>
      </c>
      <c r="M7" s="81">
        <f>SUM(Revised!O7+Revised!O9+Revised!O10+Revised!O11+Revised!O13+Revised!O19+Revised!O20+Revised!O21+Revised!O22+Revised!O26+Revised!O28)</f>
        <v>25330</v>
      </c>
      <c r="N7" s="81">
        <f>SUM(Revised!P7+Revised!P9+Revised!P10+Revised!P11+Revised!P13+Revised!P19+Revised!P20+Revised!P21+Revised!P22+Revised!P26+Revised!P28)</f>
        <v>25330</v>
      </c>
      <c r="O7" s="81">
        <f>SUM(Revised!Q7+Revised!Q9+Revised!Q10+Revised!Q11+Revised!Q13+Revised!Q19+Revised!Q20+Revised!Q21+Revised!Q22+Revised!Q26+Revised!Q28)</f>
        <v>25330</v>
      </c>
      <c r="P7" s="81">
        <f>SUM(Revised!R7+Revised!R9+Revised!R10+Revised!R11+Revised!R13+Revised!R19+Revised!R20+Revised!R21+Revised!R22+Revised!R26+Revised!R28)</f>
        <v>25330</v>
      </c>
      <c r="Q7" s="81">
        <f>SUM(Revised!S7+Revised!S9+Revised!S10+Revised!S11+Revised!S13+Revised!S19+Revised!S20+Revised!S21+Revised!S22+Revised!S26+Revised!S28)</f>
        <v>25330</v>
      </c>
      <c r="R7" s="81">
        <f>SUM(Revised!T7+Revised!T9+Revised!T10+Revised!T11+Revised!T13+Revised!T19+Revised!T20+Revised!T21+Revised!T22+Revised!T26+Revised!T28)</f>
        <v>25330</v>
      </c>
      <c r="S7" s="81">
        <f>SUM(Revised!U7+Revised!U9+Revised!U10+Revised!U11+Revised!U13+Revised!U19+Revised!U20+Revised!U21+Revised!U22+Revised!U26+Revised!U28)</f>
        <v>25330</v>
      </c>
      <c r="T7" s="81">
        <f>SUM(Revised!V7+Revised!V9+Revised!V10+Revised!V11+Revised!V13+Revised!V19+Revised!V20+Revised!V21+Revised!V22+Revised!V26+Revised!V28)</f>
        <v>25330</v>
      </c>
      <c r="U7" s="82">
        <f>SUM(B7:T7)</f>
        <v>622590.14</v>
      </c>
      <c r="V7" s="82">
        <f>SUM(U7:U8)</f>
        <v>677974.46</v>
      </c>
    </row>
    <row r="8" spans="1:34" ht="15.6" x14ac:dyDescent="0.3">
      <c r="A8" s="88" t="s">
        <v>51</v>
      </c>
      <c r="B8" s="80"/>
      <c r="C8" s="80">
        <f>SUM(Revised!E6+Revised!E12)</f>
        <v>461.44</v>
      </c>
      <c r="D8" s="80">
        <f>SUM(Revised!F6+Revised!F12)</f>
        <v>461.44</v>
      </c>
      <c r="E8" s="80">
        <f>SUM(Revised!G6+Revised!G12)</f>
        <v>461.44</v>
      </c>
      <c r="F8" s="80">
        <f>SUM(Revised!H6+Revised!H12)</f>
        <v>3600</v>
      </c>
      <c r="G8" s="80">
        <f>SUM(Revised!I6+Revised!I12)</f>
        <v>3600</v>
      </c>
      <c r="H8" s="80">
        <f>SUM(Revised!J6+Revised!J12)</f>
        <v>3600</v>
      </c>
      <c r="I8" s="80">
        <f>SUM(Revised!K6+Revised!K12)</f>
        <v>3600</v>
      </c>
      <c r="J8" s="80">
        <f>SUM(Revised!L6+Revised!L12)</f>
        <v>3600</v>
      </c>
      <c r="K8" s="80">
        <f>SUM(Revised!M6+Revised!M12)</f>
        <v>3600</v>
      </c>
      <c r="L8" s="80">
        <f>SUM(Revised!N6+Revised!N12)</f>
        <v>3600</v>
      </c>
      <c r="M8" s="80">
        <f>SUM(Revised!O6+Revised!O12)</f>
        <v>3600</v>
      </c>
      <c r="N8" s="80">
        <f>SUM(Revised!P6+Revised!P12)</f>
        <v>3600</v>
      </c>
      <c r="O8" s="80">
        <f>SUM(Revised!Q6+Revised!Q12)</f>
        <v>3600</v>
      </c>
      <c r="P8" s="80">
        <f>SUM(Revised!R6+Revised!R12)</f>
        <v>3600</v>
      </c>
      <c r="Q8" s="80">
        <f>SUM(Revised!S6+Revised!S12)</f>
        <v>3600</v>
      </c>
      <c r="R8" s="80">
        <f>SUM(Revised!T6+Revised!T12)</f>
        <v>3600</v>
      </c>
      <c r="S8" s="80">
        <f>SUM(Revised!U6+Revised!U12)</f>
        <v>3600</v>
      </c>
      <c r="T8" s="80">
        <f>SUM(Revised!V6+Revised!V12)</f>
        <v>3600</v>
      </c>
      <c r="U8" s="82">
        <f>SUM(B8:T8)</f>
        <v>55384.32</v>
      </c>
    </row>
    <row r="9" spans="1:34" ht="15.6" x14ac:dyDescent="0.3">
      <c r="A9" s="78" t="s">
        <v>37</v>
      </c>
      <c r="B9" s="80"/>
      <c r="C9" s="80">
        <f>SUM('Revised Phones &amp; Service'!E18)</f>
        <v>25500</v>
      </c>
      <c r="D9" s="80">
        <f>SUM('Revised Phones &amp; Service'!F18)</f>
        <v>25500</v>
      </c>
      <c r="E9" s="80">
        <f>SUM('Revised Phones &amp; Service'!G18)</f>
        <v>25500</v>
      </c>
      <c r="F9" s="80">
        <f>SUM('Revised Phones &amp; Service'!H18)</f>
        <v>27000</v>
      </c>
      <c r="G9" s="80">
        <f>SUM('Revised Phones &amp; Service'!I18)</f>
        <v>27000</v>
      </c>
      <c r="H9" s="80">
        <f>SUM('Revised Phones &amp; Service'!J18)</f>
        <v>27000</v>
      </c>
      <c r="I9" s="80">
        <f>SUM('Revised Phones &amp; Service'!K18)</f>
        <v>27000</v>
      </c>
      <c r="J9" s="80">
        <f>SUM('Revised Phones &amp; Service'!L18)</f>
        <v>27000</v>
      </c>
      <c r="K9" s="80">
        <f>SUM('Revised Phones &amp; Service'!M18)</f>
        <v>27000</v>
      </c>
      <c r="L9" s="80">
        <f>SUM('Revised Phones &amp; Service'!N18)</f>
        <v>27000</v>
      </c>
      <c r="M9" s="80">
        <f>SUM('Revised Phones &amp; Service'!O18)</f>
        <v>27000</v>
      </c>
      <c r="N9" s="80">
        <f>SUM('Revised Phones &amp; Service'!P18)</f>
        <v>27000</v>
      </c>
      <c r="O9" s="80">
        <f>SUM('Revised Phones &amp; Service'!Q18)</f>
        <v>27000</v>
      </c>
      <c r="P9" s="80">
        <f>SUM('Revised Phones &amp; Service'!R18)</f>
        <v>27000</v>
      </c>
      <c r="Q9" s="80">
        <f>SUM('Revised Phones &amp; Service'!S18)</f>
        <v>27000</v>
      </c>
      <c r="R9" s="80">
        <f>SUM('Revised Phones &amp; Service'!T18)</f>
        <v>27000</v>
      </c>
      <c r="S9" s="80">
        <f>SUM('Revised Phones &amp; Service'!U18)</f>
        <v>27000</v>
      </c>
      <c r="T9" s="80">
        <f>SUM('Revised Phones &amp; Service'!V18)</f>
        <v>27000</v>
      </c>
      <c r="U9" s="82">
        <f>SUM(B9:T9)</f>
        <v>481500</v>
      </c>
    </row>
    <row r="10" spans="1:34" ht="15.6" x14ac:dyDescent="0.3">
      <c r="A10" s="78" t="s">
        <v>50</v>
      </c>
      <c r="B10" s="80"/>
      <c r="C10" s="80">
        <f>SUM('Revised Phones &amp; Service'!E20)</f>
        <v>246529</v>
      </c>
      <c r="D10" s="80">
        <f>SUM('Revised Phones &amp; Service'!F20)</f>
        <v>250879</v>
      </c>
      <c r="E10" s="80">
        <f>SUM('Revised Phones &amp; Service'!G20)</f>
        <v>255229</v>
      </c>
      <c r="F10" s="80">
        <f>SUM('Revised Phones &amp; Service'!H20)</f>
        <v>261029</v>
      </c>
      <c r="G10" s="80">
        <f>SUM('Revised Phones &amp; Service'!I20)</f>
        <v>266829</v>
      </c>
      <c r="H10" s="80">
        <f>SUM('Revised Phones &amp; Service'!J20)</f>
        <v>271179</v>
      </c>
      <c r="I10" s="80">
        <f>SUM('Revised Phones &amp; Service'!K20)</f>
        <v>275529</v>
      </c>
      <c r="J10" s="80">
        <f>SUM('Revised Phones &amp; Service'!L20)</f>
        <v>279879</v>
      </c>
      <c r="K10" s="80">
        <f>SUM('Revised Phones &amp; Service'!M20)</f>
        <v>284229</v>
      </c>
      <c r="L10" s="80">
        <f>SUM('Revised Phones &amp; Service'!N20)</f>
        <v>288579</v>
      </c>
      <c r="M10" s="80">
        <f>SUM('Revised Phones &amp; Service'!O20)</f>
        <v>292929</v>
      </c>
      <c r="N10" s="80">
        <f>SUM('Revised Phones &amp; Service'!P20)</f>
        <v>297279</v>
      </c>
      <c r="O10" s="80">
        <f>SUM('Revised Phones &amp; Service'!Q20)</f>
        <v>301629</v>
      </c>
      <c r="P10" s="80">
        <f>SUM('Revised Phones &amp; Service'!R20)</f>
        <v>305979</v>
      </c>
      <c r="Q10" s="80">
        <f>SUM('Revised Phones &amp; Service'!S20)</f>
        <v>310329</v>
      </c>
      <c r="R10" s="80">
        <f>SUM('Revised Phones &amp; Service'!T20)</f>
        <v>314679</v>
      </c>
      <c r="S10" s="80">
        <f>SUM('Revised Phones &amp; Service'!U20)</f>
        <v>319029</v>
      </c>
      <c r="T10" s="80">
        <f>SUM('Revised Phones &amp; Service'!V20)</f>
        <v>323379</v>
      </c>
      <c r="U10" s="82">
        <f>SUM(B10:T10)</f>
        <v>5145122</v>
      </c>
    </row>
    <row r="11" spans="1:34" ht="15.6" x14ac:dyDescent="0.3">
      <c r="A11" s="79" t="s">
        <v>25</v>
      </c>
      <c r="B11" s="80"/>
      <c r="C11" s="80">
        <f t="shared" ref="C11:T11" si="0">SUM(C6:C10)</f>
        <v>286703.82</v>
      </c>
      <c r="D11" s="80">
        <f t="shared" si="0"/>
        <v>291053.82</v>
      </c>
      <c r="E11" s="80">
        <f t="shared" si="0"/>
        <v>295403.82</v>
      </c>
      <c r="F11" s="80">
        <f t="shared" si="0"/>
        <v>368159</v>
      </c>
      <c r="G11" s="80">
        <f t="shared" si="0"/>
        <v>378759</v>
      </c>
      <c r="H11" s="80">
        <f t="shared" si="0"/>
        <v>383109</v>
      </c>
      <c r="I11" s="80">
        <f t="shared" si="0"/>
        <v>387459</v>
      </c>
      <c r="J11" s="80">
        <f t="shared" si="0"/>
        <v>341809</v>
      </c>
      <c r="K11" s="80">
        <f t="shared" si="0"/>
        <v>346159</v>
      </c>
      <c r="L11" s="80">
        <f t="shared" si="0"/>
        <v>350509</v>
      </c>
      <c r="M11" s="80">
        <f t="shared" si="0"/>
        <v>354859</v>
      </c>
      <c r="N11" s="80">
        <f t="shared" si="0"/>
        <v>359209</v>
      </c>
      <c r="O11" s="80">
        <f t="shared" si="0"/>
        <v>363559</v>
      </c>
      <c r="P11" s="80">
        <f t="shared" si="0"/>
        <v>367909</v>
      </c>
      <c r="Q11" s="80">
        <f t="shared" si="0"/>
        <v>372259</v>
      </c>
      <c r="R11" s="80">
        <f t="shared" si="0"/>
        <v>376609</v>
      </c>
      <c r="S11" s="80">
        <f t="shared" si="0"/>
        <v>380959</v>
      </c>
      <c r="T11" s="80">
        <f t="shared" si="0"/>
        <v>385309</v>
      </c>
    </row>
    <row r="14" spans="1:34" ht="15.6" x14ac:dyDescent="0.3">
      <c r="A14" s="87" t="s">
        <v>61</v>
      </c>
      <c r="B14" s="100">
        <v>2023</v>
      </c>
      <c r="C14" s="100"/>
      <c r="D14" s="100"/>
      <c r="E14" s="100"/>
      <c r="F14" s="101">
        <v>2024</v>
      </c>
      <c r="G14" s="101"/>
      <c r="H14" s="101"/>
    </row>
    <row r="15" spans="1:34" ht="15.6" x14ac:dyDescent="0.3">
      <c r="A15" s="87" t="s">
        <v>56</v>
      </c>
      <c r="B15" s="86" t="s">
        <v>57</v>
      </c>
      <c r="C15" s="86" t="s">
        <v>53</v>
      </c>
      <c r="D15" s="86" t="s">
        <v>54</v>
      </c>
      <c r="E15" s="86" t="s">
        <v>55</v>
      </c>
      <c r="F15" s="86" t="s">
        <v>52</v>
      </c>
      <c r="G15" s="86" t="s">
        <v>53</v>
      </c>
      <c r="H15" s="86" t="s">
        <v>58</v>
      </c>
    </row>
    <row r="16" spans="1:34" ht="15.6" x14ac:dyDescent="0.3">
      <c r="A16" s="90" t="s">
        <v>48</v>
      </c>
      <c r="B16" s="83">
        <f>SUM(B6:D6)</f>
        <v>0</v>
      </c>
      <c r="C16" s="83">
        <f>SUM(E6:G6)</f>
        <v>7200</v>
      </c>
      <c r="D16" s="83">
        <f>SUM(H6:J6)</f>
        <v>18000</v>
      </c>
      <c r="E16" s="83">
        <f>SUM(K6:M6)</f>
        <v>18000</v>
      </c>
      <c r="F16" s="83">
        <f>SUM(N6:P6)</f>
        <v>18000</v>
      </c>
      <c r="G16" s="83">
        <f>SUM(Q6:S6)</f>
        <v>18000</v>
      </c>
      <c r="H16" s="83">
        <f>SUM(T6)</f>
        <v>6000</v>
      </c>
    </row>
    <row r="17" spans="1:9" ht="15.6" x14ac:dyDescent="0.3">
      <c r="A17" s="89" t="s">
        <v>49</v>
      </c>
      <c r="B17" s="83">
        <f>SUM(B7:D7)</f>
        <v>28426.76</v>
      </c>
      <c r="C17" s="83">
        <f>SUM(E7:G7)</f>
        <v>164873.38</v>
      </c>
      <c r="D17" s="83">
        <f>SUM(H7:J7)</f>
        <v>175990</v>
      </c>
      <c r="E17" s="83">
        <f>SUM(K7:M7)</f>
        <v>75990</v>
      </c>
      <c r="F17" s="83">
        <f>SUM(N7:P7)</f>
        <v>75990</v>
      </c>
      <c r="G17" s="83">
        <f>SUM(Q7:S7)</f>
        <v>75990</v>
      </c>
      <c r="H17" s="83">
        <f>SUM(T7)</f>
        <v>25330</v>
      </c>
    </row>
    <row r="18" spans="1:9" ht="15.6" x14ac:dyDescent="0.3">
      <c r="A18" s="88" t="s">
        <v>51</v>
      </c>
      <c r="B18" s="83">
        <f>SUM(B8:D8)</f>
        <v>922.88</v>
      </c>
      <c r="C18" s="83">
        <f>SUM(E8:G8)</f>
        <v>7661.4400000000005</v>
      </c>
      <c r="D18" s="83">
        <f>SUM(H8:J8)</f>
        <v>10800</v>
      </c>
      <c r="E18" s="83">
        <f>SUM(K8:M8)</f>
        <v>10800</v>
      </c>
      <c r="F18" s="83">
        <f>SUM(N8:P8)</f>
        <v>10800</v>
      </c>
      <c r="G18" s="83">
        <f>SUM(Q8:S8)</f>
        <v>10800</v>
      </c>
      <c r="H18" s="83">
        <f>SUM(T8)</f>
        <v>3600</v>
      </c>
    </row>
    <row r="19" spans="1:9" ht="15.6" x14ac:dyDescent="0.3">
      <c r="A19" s="78" t="s">
        <v>37</v>
      </c>
      <c r="B19" s="83">
        <f>SUM('Revised Phones &amp; Service'!D18+'Revised Phones &amp; Service'!E18+'Revised Phones &amp; Service'!F18)</f>
        <v>51000</v>
      </c>
      <c r="C19" s="83">
        <f>SUM('Revised Phones &amp; Service'!G18+'Revised Phones &amp; Service'!H18+'Revised Phones &amp; Service'!I18)</f>
        <v>79500</v>
      </c>
      <c r="D19" s="83">
        <f>SUM('Revised Phones &amp; Service'!J18+'Revised Phones &amp; Service'!K18+'Revised Phones &amp; Service'!L18)</f>
        <v>81000</v>
      </c>
      <c r="E19" s="83">
        <f>SUM('Revised Phones &amp; Service'!M18+'Revised Phones &amp; Service'!N18+'Revised Phones &amp; Service'!O18)</f>
        <v>81000</v>
      </c>
      <c r="F19" s="83">
        <f>SUM('Revised Phones &amp; Service'!P18+'Revised Phones &amp; Service'!Q18+'Revised Phones &amp; Service'!R18)</f>
        <v>81000</v>
      </c>
      <c r="G19" s="83">
        <f>SUM('Revised Phones &amp; Service'!S18+'Revised Phones &amp; Service'!T18+'Revised Phones &amp; Service'!U18)</f>
        <v>81000</v>
      </c>
      <c r="H19" s="83">
        <f>SUM('Revised Phones &amp; Service'!V18)</f>
        <v>27000</v>
      </c>
    </row>
    <row r="20" spans="1:9" ht="15.6" x14ac:dyDescent="0.3">
      <c r="A20" s="78" t="s">
        <v>50</v>
      </c>
      <c r="B20" s="83">
        <f>SUM('Revised Phones &amp; Service'!D22:F22)</f>
        <v>497408</v>
      </c>
      <c r="C20" s="83">
        <f>SUM('Revised Phones &amp; Service'!G22:I22)</f>
        <v>783087</v>
      </c>
      <c r="D20" s="83">
        <f>SUM('Revised Phones &amp; Service'!J22:L22)</f>
        <v>826587</v>
      </c>
      <c r="E20" s="83">
        <f>SUM('Revised Phones &amp; Service'!M22:O22)</f>
        <v>865737</v>
      </c>
      <c r="F20" s="83">
        <f>SUM('Revised Phones &amp; Service'!P22:R22)</f>
        <v>904887</v>
      </c>
      <c r="G20" s="83">
        <f>SUM('Revised Phones &amp; Service'!S22:U22)</f>
        <v>944037</v>
      </c>
      <c r="H20" s="83">
        <f>SUM('Revised Phones &amp; Service'!V22)</f>
        <v>323379</v>
      </c>
      <c r="I20" s="91"/>
    </row>
    <row r="21" spans="1:9" ht="15.6" x14ac:dyDescent="0.3">
      <c r="A21" s="79" t="s">
        <v>25</v>
      </c>
      <c r="B21" s="84">
        <f t="shared" ref="B21:H21" si="1">SUM(B16:B20)</f>
        <v>577757.64</v>
      </c>
      <c r="C21" s="84">
        <f t="shared" si="1"/>
        <v>1042321.8200000001</v>
      </c>
      <c r="D21" s="84">
        <f t="shared" si="1"/>
        <v>1112377</v>
      </c>
      <c r="E21" s="84">
        <f t="shared" si="1"/>
        <v>1051527</v>
      </c>
      <c r="F21" s="84">
        <f t="shared" si="1"/>
        <v>1090677</v>
      </c>
      <c r="G21" s="84">
        <f t="shared" si="1"/>
        <v>1129827</v>
      </c>
      <c r="H21" s="84">
        <f t="shared" si="1"/>
        <v>385309</v>
      </c>
    </row>
    <row r="24" spans="1:9" x14ac:dyDescent="0.3">
      <c r="B24" s="91"/>
    </row>
    <row r="27" spans="1:9" x14ac:dyDescent="0.3">
      <c r="B27" s="92"/>
      <c r="E27" s="82"/>
    </row>
  </sheetData>
  <mergeCells count="3">
    <mergeCell ref="C3:T3"/>
    <mergeCell ref="B14:E14"/>
    <mergeCell ref="F14:H14"/>
  </mergeCells>
  <pageMargins left="0.7" right="0.7" top="0.75" bottom="0.75" header="0.3" footer="0.3"/>
  <pageSetup orientation="portrait" r:id="rId1"/>
  <ignoredErrors>
    <ignoredError sqref="C16 D19:H19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FF955F-7E36-4AFB-8953-B16EC89B31B5}">
  <sheetPr>
    <pageSetUpPr fitToPage="1"/>
  </sheetPr>
  <dimension ref="A1:V33"/>
  <sheetViews>
    <sheetView tabSelected="1" workbookViewId="0">
      <selection activeCell="S32" sqref="S32"/>
    </sheetView>
  </sheetViews>
  <sheetFormatPr defaultRowHeight="14.4" x14ac:dyDescent="0.3"/>
  <cols>
    <col min="1" max="1" width="51.77734375" customWidth="1"/>
    <col min="3" max="8" width="12.21875" bestFit="1" customWidth="1"/>
    <col min="9" max="17" width="11.21875" bestFit="1" customWidth="1"/>
    <col min="18" max="18" width="11" bestFit="1" customWidth="1"/>
    <col min="19" max="21" width="11.21875" bestFit="1" customWidth="1"/>
    <col min="22" max="22" width="11" bestFit="1" customWidth="1"/>
  </cols>
  <sheetData>
    <row r="1" spans="1:22" ht="17.399999999999999" x14ac:dyDescent="0.3">
      <c r="A1" s="1" t="s">
        <v>74</v>
      </c>
      <c r="B1" s="1"/>
      <c r="C1" s="1"/>
      <c r="D1" s="1"/>
      <c r="E1" s="1"/>
      <c r="F1" s="1"/>
      <c r="G1" s="1"/>
      <c r="H1" s="1"/>
      <c r="I1" s="1"/>
      <c r="J1" s="1"/>
    </row>
    <row r="2" spans="1:22" ht="15" thickBot="1" x14ac:dyDescent="0.35">
      <c r="A2" s="2" t="s">
        <v>62</v>
      </c>
      <c r="B2" s="3"/>
      <c r="C2" s="3"/>
      <c r="D2" s="3"/>
      <c r="E2" s="3"/>
      <c r="F2" s="3"/>
      <c r="G2" s="3"/>
      <c r="H2" s="3"/>
      <c r="I2" s="3"/>
      <c r="J2" s="3"/>
    </row>
    <row r="3" spans="1:22" x14ac:dyDescent="0.3">
      <c r="A3" s="4"/>
      <c r="B3" s="5"/>
      <c r="C3" s="5"/>
      <c r="D3" s="5"/>
      <c r="E3" s="98" t="s">
        <v>0</v>
      </c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  <c r="S3" s="99"/>
      <c r="T3" s="99"/>
      <c r="U3" s="99"/>
      <c r="V3" s="99"/>
    </row>
    <row r="4" spans="1:22" ht="15" thickBot="1" x14ac:dyDescent="0.35">
      <c r="A4" s="6"/>
      <c r="B4" s="7" t="s">
        <v>1</v>
      </c>
      <c r="C4" s="7" t="s">
        <v>2</v>
      </c>
      <c r="D4" s="7" t="s">
        <v>8</v>
      </c>
      <c r="E4" s="46" t="s">
        <v>9</v>
      </c>
      <c r="F4" s="46" t="s">
        <v>10</v>
      </c>
      <c r="G4" s="46" t="s">
        <v>11</v>
      </c>
      <c r="H4" s="46" t="s">
        <v>12</v>
      </c>
      <c r="I4" s="46" t="s">
        <v>13</v>
      </c>
      <c r="J4" s="46" t="s">
        <v>14</v>
      </c>
      <c r="K4" s="46" t="s">
        <v>3</v>
      </c>
      <c r="L4" s="46" t="s">
        <v>4</v>
      </c>
      <c r="M4" s="46" t="s">
        <v>5</v>
      </c>
      <c r="N4" s="46" t="s">
        <v>6</v>
      </c>
      <c r="O4" s="46" t="s">
        <v>7</v>
      </c>
      <c r="P4" s="46" t="s">
        <v>8</v>
      </c>
      <c r="Q4" s="46" t="s">
        <v>9</v>
      </c>
      <c r="R4" s="46" t="s">
        <v>10</v>
      </c>
      <c r="S4" s="46" t="s">
        <v>11</v>
      </c>
      <c r="T4" s="46" t="s">
        <v>12</v>
      </c>
      <c r="U4" s="46" t="s">
        <v>13</v>
      </c>
      <c r="V4" s="46" t="s">
        <v>14</v>
      </c>
    </row>
    <row r="5" spans="1:22" ht="15" thickBot="1" x14ac:dyDescent="0.35">
      <c r="A5" s="8" t="s">
        <v>15</v>
      </c>
      <c r="B5" s="9"/>
      <c r="C5" s="10"/>
      <c r="D5" s="11"/>
      <c r="E5" s="11"/>
      <c r="F5" s="11"/>
      <c r="G5" s="11"/>
      <c r="H5" s="11"/>
      <c r="I5" s="11"/>
      <c r="J5" s="11"/>
    </row>
    <row r="6" spans="1:22" x14ac:dyDescent="0.3">
      <c r="A6" s="75" t="s">
        <v>67</v>
      </c>
      <c r="B6" s="15">
        <v>0.25</v>
      </c>
      <c r="C6" s="48">
        <v>75</v>
      </c>
      <c r="D6" s="13"/>
      <c r="E6" s="13">
        <v>461.44</v>
      </c>
      <c r="F6" s="13">
        <v>461.44</v>
      </c>
      <c r="G6" s="13">
        <v>461.44</v>
      </c>
      <c r="H6" s="13">
        <f t="shared" ref="H6:S6" si="0">SUM($B6*$C6*40*4)</f>
        <v>3000</v>
      </c>
      <c r="I6" s="13">
        <f t="shared" si="0"/>
        <v>3000</v>
      </c>
      <c r="J6" s="13">
        <f t="shared" si="0"/>
        <v>3000</v>
      </c>
      <c r="K6" s="13">
        <f t="shared" si="0"/>
        <v>3000</v>
      </c>
      <c r="L6" s="13">
        <f t="shared" si="0"/>
        <v>3000</v>
      </c>
      <c r="M6" s="13">
        <f t="shared" si="0"/>
        <v>3000</v>
      </c>
      <c r="N6" s="13">
        <f t="shared" si="0"/>
        <v>3000</v>
      </c>
      <c r="O6" s="13">
        <f t="shared" si="0"/>
        <v>3000</v>
      </c>
      <c r="P6" s="13">
        <f t="shared" si="0"/>
        <v>3000</v>
      </c>
      <c r="Q6" s="13">
        <f t="shared" si="0"/>
        <v>3000</v>
      </c>
      <c r="R6" s="13">
        <f t="shared" si="0"/>
        <v>3000</v>
      </c>
      <c r="S6" s="13">
        <f t="shared" si="0"/>
        <v>3000</v>
      </c>
      <c r="T6" s="13">
        <f t="shared" ref="H6:U10" si="1">SUM($B6*$C6*40*4)</f>
        <v>3000</v>
      </c>
      <c r="U6" s="13">
        <f t="shared" si="1"/>
        <v>3000</v>
      </c>
      <c r="V6" s="13">
        <f t="shared" ref="K6:V11" si="2">SUM($B6*$C6*40*4)</f>
        <v>3000</v>
      </c>
    </row>
    <row r="7" spans="1:22" x14ac:dyDescent="0.3">
      <c r="A7" s="70" t="s">
        <v>69</v>
      </c>
      <c r="B7" s="15">
        <v>0.35</v>
      </c>
      <c r="C7" s="48">
        <f>SUM(130000/2080)</f>
        <v>62.5</v>
      </c>
      <c r="D7" s="13"/>
      <c r="E7" s="13">
        <v>2192.31</v>
      </c>
      <c r="F7" s="13">
        <v>2192.31</v>
      </c>
      <c r="G7" s="13">
        <v>2192.31</v>
      </c>
      <c r="H7" s="13">
        <f t="shared" si="1"/>
        <v>3500</v>
      </c>
      <c r="I7" s="13">
        <f t="shared" si="1"/>
        <v>3500</v>
      </c>
      <c r="J7" s="13">
        <f t="shared" si="1"/>
        <v>3500</v>
      </c>
      <c r="K7" s="13">
        <f t="shared" si="2"/>
        <v>3500</v>
      </c>
      <c r="L7" s="13">
        <f t="shared" si="2"/>
        <v>3500</v>
      </c>
      <c r="M7" s="13">
        <f t="shared" si="2"/>
        <v>3500</v>
      </c>
      <c r="N7" s="13">
        <f t="shared" si="2"/>
        <v>3500</v>
      </c>
      <c r="O7" s="13">
        <f t="shared" si="2"/>
        <v>3500</v>
      </c>
      <c r="P7" s="13">
        <f t="shared" si="2"/>
        <v>3500</v>
      </c>
      <c r="Q7" s="13">
        <f t="shared" si="2"/>
        <v>3500</v>
      </c>
      <c r="R7" s="13">
        <f t="shared" si="2"/>
        <v>3500</v>
      </c>
      <c r="S7" s="13">
        <f t="shared" si="2"/>
        <v>3500</v>
      </c>
      <c r="T7" s="13">
        <f t="shared" si="2"/>
        <v>3500</v>
      </c>
      <c r="U7" s="13">
        <f t="shared" si="2"/>
        <v>3500</v>
      </c>
      <c r="V7" s="13">
        <f t="shared" si="2"/>
        <v>3500</v>
      </c>
    </row>
    <row r="8" spans="1:22" x14ac:dyDescent="0.3">
      <c r="A8" s="69" t="s">
        <v>68</v>
      </c>
      <c r="B8" s="17">
        <v>0.8</v>
      </c>
      <c r="C8" s="48">
        <f>SUM(65000/2080)</f>
        <v>31.25</v>
      </c>
      <c r="D8" s="13"/>
      <c r="E8" s="13"/>
      <c r="F8" s="13"/>
      <c r="G8" s="13"/>
      <c r="H8" s="13"/>
      <c r="I8" s="13">
        <f t="shared" si="1"/>
        <v>4000</v>
      </c>
      <c r="J8" s="13">
        <f t="shared" si="1"/>
        <v>4000</v>
      </c>
      <c r="K8" s="13">
        <f t="shared" si="2"/>
        <v>4000</v>
      </c>
      <c r="L8" s="13">
        <f t="shared" si="2"/>
        <v>4000</v>
      </c>
      <c r="M8" s="13">
        <f t="shared" si="2"/>
        <v>4000</v>
      </c>
      <c r="N8" s="13">
        <f t="shared" si="2"/>
        <v>4000</v>
      </c>
      <c r="O8" s="13">
        <f t="shared" si="2"/>
        <v>4000</v>
      </c>
      <c r="P8" s="13">
        <f t="shared" si="2"/>
        <v>4000</v>
      </c>
      <c r="Q8" s="13">
        <f t="shared" si="2"/>
        <v>4000</v>
      </c>
      <c r="R8" s="13">
        <f t="shared" si="2"/>
        <v>4000</v>
      </c>
      <c r="S8" s="13">
        <f t="shared" si="2"/>
        <v>4000</v>
      </c>
      <c r="T8" s="13">
        <f t="shared" si="2"/>
        <v>4000</v>
      </c>
      <c r="U8" s="13">
        <f t="shared" si="2"/>
        <v>4000</v>
      </c>
      <c r="V8" s="13">
        <f t="shared" si="2"/>
        <v>4000</v>
      </c>
    </row>
    <row r="9" spans="1:22" x14ac:dyDescent="0.3">
      <c r="A9" s="70" t="s">
        <v>70</v>
      </c>
      <c r="B9" s="54">
        <v>1</v>
      </c>
      <c r="C9" s="48">
        <f>SUM(65000/2080)</f>
        <v>31.25</v>
      </c>
      <c r="D9" s="13"/>
      <c r="E9" s="13">
        <v>4231</v>
      </c>
      <c r="F9" s="13">
        <v>4231</v>
      </c>
      <c r="G9" s="13">
        <v>4231</v>
      </c>
      <c r="H9" s="13">
        <f t="shared" si="1"/>
        <v>5000</v>
      </c>
      <c r="I9" s="13">
        <f t="shared" si="1"/>
        <v>5000</v>
      </c>
      <c r="J9" s="13">
        <f t="shared" si="1"/>
        <v>5000</v>
      </c>
      <c r="K9" s="13">
        <f t="shared" si="2"/>
        <v>5000</v>
      </c>
      <c r="L9" s="13">
        <f t="shared" si="2"/>
        <v>5000</v>
      </c>
      <c r="M9" s="13">
        <f t="shared" si="2"/>
        <v>5000</v>
      </c>
      <c r="N9" s="13">
        <f t="shared" si="2"/>
        <v>5000</v>
      </c>
      <c r="O9" s="13">
        <f t="shared" si="2"/>
        <v>5000</v>
      </c>
      <c r="P9" s="13">
        <f t="shared" si="2"/>
        <v>5000</v>
      </c>
      <c r="Q9" s="13">
        <f t="shared" si="2"/>
        <v>5000</v>
      </c>
      <c r="R9" s="13">
        <f t="shared" si="2"/>
        <v>5000</v>
      </c>
      <c r="S9" s="13">
        <f t="shared" si="2"/>
        <v>5000</v>
      </c>
      <c r="T9" s="13">
        <f t="shared" si="2"/>
        <v>5000</v>
      </c>
      <c r="U9" s="13">
        <f t="shared" si="2"/>
        <v>5000</v>
      </c>
      <c r="V9" s="13">
        <f t="shared" si="2"/>
        <v>5000</v>
      </c>
    </row>
    <row r="10" spans="1:22" x14ac:dyDescent="0.3">
      <c r="A10" s="70" t="s">
        <v>16</v>
      </c>
      <c r="B10" s="54">
        <v>2.5</v>
      </c>
      <c r="C10" s="48">
        <v>20</v>
      </c>
      <c r="D10" s="13"/>
      <c r="E10" s="13">
        <v>3200</v>
      </c>
      <c r="F10" s="13">
        <v>3200</v>
      </c>
      <c r="G10" s="13">
        <v>3200</v>
      </c>
      <c r="H10" s="13">
        <f t="shared" si="1"/>
        <v>8000</v>
      </c>
      <c r="I10" s="13">
        <f t="shared" si="1"/>
        <v>8000</v>
      </c>
      <c r="J10" s="13">
        <f t="shared" si="1"/>
        <v>8000</v>
      </c>
      <c r="K10" s="13">
        <f t="shared" si="2"/>
        <v>8000</v>
      </c>
      <c r="L10" s="13">
        <f t="shared" si="2"/>
        <v>8000</v>
      </c>
      <c r="M10" s="13">
        <f t="shared" si="2"/>
        <v>8000</v>
      </c>
      <c r="N10" s="13">
        <f t="shared" si="2"/>
        <v>8000</v>
      </c>
      <c r="O10" s="13">
        <f t="shared" si="2"/>
        <v>8000</v>
      </c>
      <c r="P10" s="13">
        <f t="shared" si="2"/>
        <v>8000</v>
      </c>
      <c r="Q10" s="13">
        <f t="shared" si="2"/>
        <v>8000</v>
      </c>
      <c r="R10" s="13">
        <f t="shared" si="2"/>
        <v>8000</v>
      </c>
      <c r="S10" s="13">
        <f t="shared" si="2"/>
        <v>8000</v>
      </c>
      <c r="T10" s="13">
        <f t="shared" si="2"/>
        <v>8000</v>
      </c>
      <c r="U10" s="13">
        <f t="shared" si="2"/>
        <v>8000</v>
      </c>
      <c r="V10" s="13">
        <f t="shared" si="2"/>
        <v>8000</v>
      </c>
    </row>
    <row r="11" spans="1:22" x14ac:dyDescent="0.3">
      <c r="A11" s="70" t="s">
        <v>71</v>
      </c>
      <c r="B11" s="54">
        <v>1</v>
      </c>
      <c r="C11" s="48">
        <v>20</v>
      </c>
      <c r="D11" s="13"/>
      <c r="E11" s="13"/>
      <c r="F11" s="13"/>
      <c r="G11" s="13"/>
      <c r="H11" s="13">
        <f t="shared" ref="H11:O11" si="3">SUM($B11*$C11*40*4)</f>
        <v>3200</v>
      </c>
      <c r="I11" s="13">
        <f t="shared" si="3"/>
        <v>3200</v>
      </c>
      <c r="J11" s="13">
        <f t="shared" si="3"/>
        <v>3200</v>
      </c>
      <c r="K11" s="13">
        <f t="shared" si="3"/>
        <v>3200</v>
      </c>
      <c r="L11" s="13">
        <f t="shared" si="3"/>
        <v>3200</v>
      </c>
      <c r="M11" s="13">
        <f t="shared" si="3"/>
        <v>3200</v>
      </c>
      <c r="N11" s="13">
        <f t="shared" si="3"/>
        <v>3200</v>
      </c>
      <c r="O11" s="13">
        <f t="shared" si="3"/>
        <v>3200</v>
      </c>
      <c r="P11" s="13">
        <f t="shared" si="2"/>
        <v>3200</v>
      </c>
      <c r="Q11" s="13">
        <f t="shared" si="2"/>
        <v>3200</v>
      </c>
      <c r="R11" s="13">
        <f t="shared" si="2"/>
        <v>3200</v>
      </c>
      <c r="S11" s="13">
        <f t="shared" si="2"/>
        <v>3200</v>
      </c>
      <c r="T11" s="13">
        <f t="shared" si="2"/>
        <v>3200</v>
      </c>
      <c r="U11" s="13">
        <f t="shared" si="2"/>
        <v>3200</v>
      </c>
      <c r="V11" s="13">
        <f t="shared" si="2"/>
        <v>3200</v>
      </c>
    </row>
    <row r="12" spans="1:22" x14ac:dyDescent="0.3">
      <c r="A12" s="74" t="s">
        <v>47</v>
      </c>
      <c r="B12" s="54"/>
      <c r="C12" s="48"/>
      <c r="D12" s="27"/>
      <c r="E12" s="27"/>
      <c r="F12" s="27"/>
      <c r="G12" s="27"/>
      <c r="H12" s="27">
        <f t="shared" ref="H12:V12" si="4">SUM(H6)*0.2</f>
        <v>600</v>
      </c>
      <c r="I12" s="27">
        <f t="shared" si="4"/>
        <v>600</v>
      </c>
      <c r="J12" s="27">
        <f t="shared" si="4"/>
        <v>600</v>
      </c>
      <c r="K12" s="27">
        <f t="shared" si="4"/>
        <v>600</v>
      </c>
      <c r="L12" s="27">
        <f t="shared" si="4"/>
        <v>600</v>
      </c>
      <c r="M12" s="27">
        <f t="shared" si="4"/>
        <v>600</v>
      </c>
      <c r="N12" s="27">
        <f t="shared" si="4"/>
        <v>600</v>
      </c>
      <c r="O12" s="27">
        <f t="shared" si="4"/>
        <v>600</v>
      </c>
      <c r="P12" s="27">
        <f t="shared" si="4"/>
        <v>600</v>
      </c>
      <c r="Q12" s="27">
        <f t="shared" si="4"/>
        <v>600</v>
      </c>
      <c r="R12" s="27">
        <f t="shared" si="4"/>
        <v>600</v>
      </c>
      <c r="S12" s="27">
        <f t="shared" si="4"/>
        <v>600</v>
      </c>
      <c r="T12" s="27">
        <f t="shared" si="4"/>
        <v>600</v>
      </c>
      <c r="U12" s="27">
        <f t="shared" si="4"/>
        <v>600</v>
      </c>
      <c r="V12" s="27">
        <f t="shared" si="4"/>
        <v>600</v>
      </c>
    </row>
    <row r="13" spans="1:22" x14ac:dyDescent="0.3">
      <c r="A13" s="70" t="s">
        <v>45</v>
      </c>
      <c r="B13" s="54"/>
      <c r="C13" s="48"/>
      <c r="D13" s="27"/>
      <c r="E13" s="27">
        <v>2521</v>
      </c>
      <c r="F13" s="27">
        <v>2521</v>
      </c>
      <c r="G13" s="27">
        <v>2521</v>
      </c>
      <c r="H13" s="27">
        <f t="shared" ref="H13:V13" si="5">SUM((H7+H9+H10+H11)*0.2)</f>
        <v>3940</v>
      </c>
      <c r="I13" s="27">
        <f t="shared" si="5"/>
        <v>3940</v>
      </c>
      <c r="J13" s="27">
        <f t="shared" si="5"/>
        <v>3940</v>
      </c>
      <c r="K13" s="27">
        <f t="shared" si="5"/>
        <v>3940</v>
      </c>
      <c r="L13" s="27">
        <f t="shared" si="5"/>
        <v>3940</v>
      </c>
      <c r="M13" s="27">
        <f t="shared" si="5"/>
        <v>3940</v>
      </c>
      <c r="N13" s="27">
        <f t="shared" si="5"/>
        <v>3940</v>
      </c>
      <c r="O13" s="27">
        <f t="shared" si="5"/>
        <v>3940</v>
      </c>
      <c r="P13" s="27">
        <f t="shared" si="5"/>
        <v>3940</v>
      </c>
      <c r="Q13" s="27">
        <f t="shared" si="5"/>
        <v>3940</v>
      </c>
      <c r="R13" s="27">
        <f t="shared" si="5"/>
        <v>3940</v>
      </c>
      <c r="S13" s="27">
        <f t="shared" si="5"/>
        <v>3940</v>
      </c>
      <c r="T13" s="27">
        <f t="shared" si="5"/>
        <v>3940</v>
      </c>
      <c r="U13" s="27">
        <f t="shared" si="5"/>
        <v>3940</v>
      </c>
      <c r="V13" s="27">
        <f t="shared" si="5"/>
        <v>3940</v>
      </c>
    </row>
    <row r="14" spans="1:22" x14ac:dyDescent="0.3">
      <c r="A14" s="76" t="s">
        <v>46</v>
      </c>
      <c r="B14" s="18"/>
      <c r="C14" s="49"/>
      <c r="D14" s="19"/>
      <c r="E14" s="19">
        <f>SUM(E8)*0.2</f>
        <v>0</v>
      </c>
      <c r="F14" s="19">
        <f t="shared" ref="F14:V14" si="6">SUM(F8)*0.2</f>
        <v>0</v>
      </c>
      <c r="G14" s="19">
        <f t="shared" si="6"/>
        <v>0</v>
      </c>
      <c r="H14" s="19">
        <f t="shared" si="6"/>
        <v>0</v>
      </c>
      <c r="I14" s="19">
        <f t="shared" si="6"/>
        <v>800</v>
      </c>
      <c r="J14" s="19">
        <f t="shared" si="6"/>
        <v>800</v>
      </c>
      <c r="K14" s="19">
        <f t="shared" si="6"/>
        <v>800</v>
      </c>
      <c r="L14" s="19">
        <f t="shared" si="6"/>
        <v>800</v>
      </c>
      <c r="M14" s="19">
        <f t="shared" si="6"/>
        <v>800</v>
      </c>
      <c r="N14" s="19">
        <f t="shared" si="6"/>
        <v>800</v>
      </c>
      <c r="O14" s="19">
        <f t="shared" si="6"/>
        <v>800</v>
      </c>
      <c r="P14" s="19">
        <f t="shared" si="6"/>
        <v>800</v>
      </c>
      <c r="Q14" s="19">
        <f t="shared" si="6"/>
        <v>800</v>
      </c>
      <c r="R14" s="19">
        <f t="shared" si="6"/>
        <v>800</v>
      </c>
      <c r="S14" s="19">
        <f t="shared" si="6"/>
        <v>800</v>
      </c>
      <c r="T14" s="19">
        <f t="shared" si="6"/>
        <v>800</v>
      </c>
      <c r="U14" s="19">
        <f t="shared" si="6"/>
        <v>800</v>
      </c>
      <c r="V14" s="19">
        <f t="shared" si="6"/>
        <v>800</v>
      </c>
    </row>
    <row r="15" spans="1:22" ht="15" thickBot="1" x14ac:dyDescent="0.35">
      <c r="A15" s="20"/>
      <c r="B15" s="21"/>
      <c r="C15" s="50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</row>
    <row r="16" spans="1:22" x14ac:dyDescent="0.3">
      <c r="A16" s="39" t="s">
        <v>17</v>
      </c>
      <c r="B16" s="39"/>
      <c r="C16" s="39"/>
      <c r="D16" s="40">
        <f t="shared" ref="D16:V16" si="7">SUM(D6:D14)</f>
        <v>0</v>
      </c>
      <c r="E16" s="40">
        <f t="shared" si="7"/>
        <v>12605.75</v>
      </c>
      <c r="F16" s="40">
        <f t="shared" si="7"/>
        <v>12605.75</v>
      </c>
      <c r="G16" s="40">
        <f t="shared" si="7"/>
        <v>12605.75</v>
      </c>
      <c r="H16" s="40">
        <f t="shared" si="7"/>
        <v>27240</v>
      </c>
      <c r="I16" s="40">
        <f t="shared" si="7"/>
        <v>32040</v>
      </c>
      <c r="J16" s="40">
        <f t="shared" si="7"/>
        <v>32040</v>
      </c>
      <c r="K16" s="40">
        <f t="shared" si="7"/>
        <v>32040</v>
      </c>
      <c r="L16" s="40">
        <f t="shared" si="7"/>
        <v>32040</v>
      </c>
      <c r="M16" s="40">
        <f t="shared" si="7"/>
        <v>32040</v>
      </c>
      <c r="N16" s="40">
        <f t="shared" si="7"/>
        <v>32040</v>
      </c>
      <c r="O16" s="40">
        <f t="shared" si="7"/>
        <v>32040</v>
      </c>
      <c r="P16" s="40">
        <f t="shared" si="7"/>
        <v>32040</v>
      </c>
      <c r="Q16" s="40">
        <f t="shared" si="7"/>
        <v>32040</v>
      </c>
      <c r="R16" s="40">
        <f t="shared" si="7"/>
        <v>32040</v>
      </c>
      <c r="S16" s="40">
        <f t="shared" si="7"/>
        <v>32040</v>
      </c>
      <c r="T16" s="40">
        <f t="shared" si="7"/>
        <v>32040</v>
      </c>
      <c r="U16" s="40">
        <f t="shared" si="7"/>
        <v>32040</v>
      </c>
      <c r="V16" s="40">
        <f t="shared" si="7"/>
        <v>32040</v>
      </c>
    </row>
    <row r="17" spans="1:22" x14ac:dyDescent="0.3">
      <c r="A17" s="41" t="s">
        <v>63</v>
      </c>
      <c r="B17" s="42"/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</row>
    <row r="18" spans="1:22" x14ac:dyDescent="0.3">
      <c r="A18" s="72" t="s">
        <v>75</v>
      </c>
      <c r="B18" s="26" t="s">
        <v>18</v>
      </c>
      <c r="C18" s="51">
        <v>1200</v>
      </c>
      <c r="D18" s="27"/>
      <c r="E18" s="27"/>
      <c r="F18" s="27"/>
      <c r="G18" s="27"/>
      <c r="H18" s="27">
        <v>1200</v>
      </c>
      <c r="I18" s="27">
        <v>1200</v>
      </c>
      <c r="J18" s="27">
        <v>1200</v>
      </c>
      <c r="K18" s="27">
        <v>1200</v>
      </c>
      <c r="L18" s="27">
        <v>1200</v>
      </c>
      <c r="M18" s="27">
        <v>1200</v>
      </c>
      <c r="N18" s="27">
        <v>1200</v>
      </c>
      <c r="O18" s="27">
        <v>1200</v>
      </c>
      <c r="P18" s="27">
        <v>1200</v>
      </c>
      <c r="Q18" s="27">
        <v>1200</v>
      </c>
      <c r="R18" s="27">
        <v>1200</v>
      </c>
      <c r="S18" s="27">
        <v>1200</v>
      </c>
      <c r="T18" s="27">
        <v>1200</v>
      </c>
      <c r="U18" s="27">
        <v>1200</v>
      </c>
      <c r="V18" s="27">
        <v>1200</v>
      </c>
    </row>
    <row r="19" spans="1:22" x14ac:dyDescent="0.3">
      <c r="A19" s="71" t="s">
        <v>64</v>
      </c>
      <c r="B19" s="26">
        <v>4</v>
      </c>
      <c r="C19" s="48">
        <v>35</v>
      </c>
      <c r="D19" s="27"/>
      <c r="E19" s="27">
        <v>70</v>
      </c>
      <c r="F19" s="27">
        <v>70</v>
      </c>
      <c r="G19" s="27">
        <v>70</v>
      </c>
      <c r="H19" s="27">
        <f t="shared" ref="H19:V19" si="8">SUM($B$19*$C$19)</f>
        <v>140</v>
      </c>
      <c r="I19" s="27">
        <f t="shared" si="8"/>
        <v>140</v>
      </c>
      <c r="J19" s="27">
        <f t="shared" si="8"/>
        <v>140</v>
      </c>
      <c r="K19" s="27">
        <f t="shared" si="8"/>
        <v>140</v>
      </c>
      <c r="L19" s="27">
        <f t="shared" si="8"/>
        <v>140</v>
      </c>
      <c r="M19" s="27">
        <f t="shared" si="8"/>
        <v>140</v>
      </c>
      <c r="N19" s="27">
        <f t="shared" si="8"/>
        <v>140</v>
      </c>
      <c r="O19" s="27">
        <f t="shared" si="8"/>
        <v>140</v>
      </c>
      <c r="P19" s="27">
        <f t="shared" si="8"/>
        <v>140</v>
      </c>
      <c r="Q19" s="27">
        <f t="shared" si="8"/>
        <v>140</v>
      </c>
      <c r="R19" s="27">
        <f t="shared" si="8"/>
        <v>140</v>
      </c>
      <c r="S19" s="27">
        <f t="shared" si="8"/>
        <v>140</v>
      </c>
      <c r="T19" s="27">
        <f t="shared" si="8"/>
        <v>140</v>
      </c>
      <c r="U19" s="27">
        <f t="shared" si="8"/>
        <v>140</v>
      </c>
      <c r="V19" s="27">
        <f t="shared" si="8"/>
        <v>140</v>
      </c>
    </row>
    <row r="20" spans="1:22" x14ac:dyDescent="0.3">
      <c r="A20" s="70" t="s">
        <v>65</v>
      </c>
      <c r="B20" s="26" t="s">
        <v>18</v>
      </c>
      <c r="C20" s="48">
        <v>250</v>
      </c>
      <c r="D20" s="48"/>
      <c r="E20" s="48">
        <v>500</v>
      </c>
      <c r="F20" s="48">
        <v>500</v>
      </c>
      <c r="G20" s="48">
        <v>500</v>
      </c>
      <c r="H20" s="48">
        <v>250</v>
      </c>
      <c r="I20" s="48">
        <v>250</v>
      </c>
      <c r="J20" s="48">
        <v>250</v>
      </c>
      <c r="K20" s="48">
        <v>250</v>
      </c>
      <c r="L20" s="48">
        <v>250</v>
      </c>
      <c r="M20" s="48">
        <v>250</v>
      </c>
      <c r="N20" s="48">
        <v>250</v>
      </c>
      <c r="O20" s="48">
        <v>250</v>
      </c>
      <c r="P20" s="48">
        <v>250</v>
      </c>
      <c r="Q20" s="48">
        <v>250</v>
      </c>
      <c r="R20" s="48">
        <v>250</v>
      </c>
      <c r="S20" s="48">
        <v>250</v>
      </c>
      <c r="T20" s="48">
        <v>250</v>
      </c>
      <c r="U20" s="48">
        <v>250</v>
      </c>
      <c r="V20" s="48">
        <v>250</v>
      </c>
    </row>
    <row r="21" spans="1:22" x14ac:dyDescent="0.3">
      <c r="A21" s="70" t="s">
        <v>72</v>
      </c>
      <c r="B21" s="26">
        <v>4</v>
      </c>
      <c r="C21" s="48">
        <v>75</v>
      </c>
      <c r="D21" s="27"/>
      <c r="E21" s="27">
        <v>150</v>
      </c>
      <c r="F21" s="27">
        <v>150</v>
      </c>
      <c r="G21" s="27">
        <v>150</v>
      </c>
      <c r="H21" s="27">
        <f t="shared" ref="H21:V21" si="9">SUM($B21*$C21)</f>
        <v>300</v>
      </c>
      <c r="I21" s="27">
        <f t="shared" si="9"/>
        <v>300</v>
      </c>
      <c r="J21" s="27">
        <f t="shared" si="9"/>
        <v>300</v>
      </c>
      <c r="K21" s="27">
        <f t="shared" si="9"/>
        <v>300</v>
      </c>
      <c r="L21" s="27">
        <f t="shared" si="9"/>
        <v>300</v>
      </c>
      <c r="M21" s="27">
        <f t="shared" si="9"/>
        <v>300</v>
      </c>
      <c r="N21" s="27">
        <f t="shared" si="9"/>
        <v>300</v>
      </c>
      <c r="O21" s="27">
        <f t="shared" si="9"/>
        <v>300</v>
      </c>
      <c r="P21" s="27">
        <f t="shared" si="9"/>
        <v>300</v>
      </c>
      <c r="Q21" s="27">
        <f t="shared" si="9"/>
        <v>300</v>
      </c>
      <c r="R21" s="27">
        <f t="shared" si="9"/>
        <v>300</v>
      </c>
      <c r="S21" s="27">
        <f t="shared" si="9"/>
        <v>300</v>
      </c>
      <c r="T21" s="27">
        <f t="shared" si="9"/>
        <v>300</v>
      </c>
      <c r="U21" s="27">
        <f t="shared" si="9"/>
        <v>300</v>
      </c>
      <c r="V21" s="27">
        <f t="shared" si="9"/>
        <v>300</v>
      </c>
    </row>
    <row r="22" spans="1:22" ht="15" thickBot="1" x14ac:dyDescent="0.35">
      <c r="A22" s="73" t="s">
        <v>23</v>
      </c>
      <c r="B22" s="34" t="s">
        <v>18</v>
      </c>
      <c r="C22" s="53">
        <v>1000</v>
      </c>
      <c r="D22" s="53"/>
      <c r="E22" s="53">
        <v>15</v>
      </c>
      <c r="F22" s="53">
        <v>15</v>
      </c>
      <c r="G22" s="53">
        <v>15</v>
      </c>
      <c r="H22" s="53">
        <v>1000</v>
      </c>
      <c r="I22" s="53">
        <v>1000</v>
      </c>
      <c r="J22" s="53">
        <v>1000</v>
      </c>
      <c r="K22" s="53">
        <v>1000</v>
      </c>
      <c r="L22" s="53">
        <v>1000</v>
      </c>
      <c r="M22" s="53">
        <v>1000</v>
      </c>
      <c r="N22" s="53">
        <v>1000</v>
      </c>
      <c r="O22" s="53">
        <v>1000</v>
      </c>
      <c r="P22" s="53">
        <v>1000</v>
      </c>
      <c r="Q22" s="53">
        <v>1000</v>
      </c>
      <c r="R22" s="53">
        <v>1000</v>
      </c>
      <c r="S22" s="53">
        <v>1000</v>
      </c>
      <c r="T22" s="53">
        <v>1000</v>
      </c>
      <c r="U22" s="53">
        <v>1000</v>
      </c>
      <c r="V22" s="53">
        <v>1000</v>
      </c>
    </row>
    <row r="23" spans="1:22" x14ac:dyDescent="0.3">
      <c r="A23" s="43" t="s">
        <v>19</v>
      </c>
      <c r="B23" s="44"/>
      <c r="C23" s="43"/>
      <c r="D23" s="45">
        <f t="shared" ref="D23:V23" si="10">SUM(D18:D22)</f>
        <v>0</v>
      </c>
      <c r="E23" s="45">
        <f t="shared" si="10"/>
        <v>735</v>
      </c>
      <c r="F23" s="45">
        <f t="shared" si="10"/>
        <v>735</v>
      </c>
      <c r="G23" s="45">
        <f t="shared" si="10"/>
        <v>735</v>
      </c>
      <c r="H23" s="45">
        <f t="shared" si="10"/>
        <v>2890</v>
      </c>
      <c r="I23" s="45">
        <f t="shared" si="10"/>
        <v>2890</v>
      </c>
      <c r="J23" s="45">
        <f t="shared" si="10"/>
        <v>2890</v>
      </c>
      <c r="K23" s="45">
        <f t="shared" si="10"/>
        <v>2890</v>
      </c>
      <c r="L23" s="45">
        <f t="shared" si="10"/>
        <v>2890</v>
      </c>
      <c r="M23" s="45">
        <f t="shared" si="10"/>
        <v>2890</v>
      </c>
      <c r="N23" s="45">
        <f t="shared" si="10"/>
        <v>2890</v>
      </c>
      <c r="O23" s="45">
        <f t="shared" si="10"/>
        <v>2890</v>
      </c>
      <c r="P23" s="45">
        <f t="shared" si="10"/>
        <v>2890</v>
      </c>
      <c r="Q23" s="45">
        <f t="shared" si="10"/>
        <v>2890</v>
      </c>
      <c r="R23" s="45">
        <f t="shared" si="10"/>
        <v>2890</v>
      </c>
      <c r="S23" s="45">
        <f t="shared" si="10"/>
        <v>2890</v>
      </c>
      <c r="T23" s="45">
        <f t="shared" si="10"/>
        <v>2890</v>
      </c>
      <c r="U23" s="45">
        <f t="shared" si="10"/>
        <v>2890</v>
      </c>
      <c r="V23" s="45">
        <f t="shared" si="10"/>
        <v>2890</v>
      </c>
    </row>
    <row r="24" spans="1:22" ht="15" thickBot="1" x14ac:dyDescent="0.35">
      <c r="A24" s="31"/>
      <c r="B24" s="30"/>
      <c r="C24" s="31"/>
      <c r="D24" s="31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</row>
    <row r="25" spans="1:22" x14ac:dyDescent="0.3">
      <c r="A25" s="39" t="s">
        <v>20</v>
      </c>
      <c r="B25" s="93"/>
      <c r="C25" s="39"/>
      <c r="D25" s="40">
        <f t="shared" ref="D25:V25" si="11">SUM(D16+D23)</f>
        <v>0</v>
      </c>
      <c r="E25" s="40">
        <f t="shared" si="11"/>
        <v>13340.75</v>
      </c>
      <c r="F25" s="40">
        <f t="shared" si="11"/>
        <v>13340.75</v>
      </c>
      <c r="G25" s="40">
        <f t="shared" si="11"/>
        <v>13340.75</v>
      </c>
      <c r="H25" s="40">
        <f t="shared" si="11"/>
        <v>30130</v>
      </c>
      <c r="I25" s="40">
        <f t="shared" si="11"/>
        <v>34930</v>
      </c>
      <c r="J25" s="40">
        <f t="shared" si="11"/>
        <v>34930</v>
      </c>
      <c r="K25" s="40">
        <f t="shared" si="11"/>
        <v>34930</v>
      </c>
      <c r="L25" s="40">
        <f t="shared" si="11"/>
        <v>34930</v>
      </c>
      <c r="M25" s="40">
        <f t="shared" si="11"/>
        <v>34930</v>
      </c>
      <c r="N25" s="40">
        <f t="shared" si="11"/>
        <v>34930</v>
      </c>
      <c r="O25" s="40">
        <f t="shared" si="11"/>
        <v>34930</v>
      </c>
      <c r="P25" s="40">
        <f t="shared" si="11"/>
        <v>34930</v>
      </c>
      <c r="Q25" s="40">
        <f t="shared" si="11"/>
        <v>34930</v>
      </c>
      <c r="R25" s="40">
        <f t="shared" si="11"/>
        <v>34930</v>
      </c>
      <c r="S25" s="40">
        <f t="shared" si="11"/>
        <v>34930</v>
      </c>
      <c r="T25" s="40">
        <f t="shared" si="11"/>
        <v>34930</v>
      </c>
      <c r="U25" s="40">
        <f t="shared" si="11"/>
        <v>34930</v>
      </c>
      <c r="V25" s="40">
        <f t="shared" si="11"/>
        <v>34930</v>
      </c>
    </row>
    <row r="26" spans="1:22" x14ac:dyDescent="0.3">
      <c r="A26" s="96" t="s">
        <v>77</v>
      </c>
      <c r="B26" s="96"/>
      <c r="C26" s="96"/>
      <c r="D26" s="97"/>
      <c r="E26" s="97">
        <v>1334.07</v>
      </c>
      <c r="F26" s="97">
        <v>1334.07</v>
      </c>
      <c r="G26" s="97">
        <v>1334.07</v>
      </c>
      <c r="H26" s="97"/>
      <c r="I26" s="97"/>
      <c r="J26" s="97"/>
      <c r="K26" s="97"/>
      <c r="L26" s="97"/>
      <c r="M26" s="97"/>
      <c r="N26" s="97"/>
      <c r="O26" s="97"/>
      <c r="P26" s="97"/>
      <c r="Q26" s="97"/>
      <c r="R26" s="97"/>
      <c r="S26" s="97"/>
      <c r="T26" s="97"/>
      <c r="U26" s="97"/>
      <c r="V26" s="97"/>
    </row>
    <row r="27" spans="1:22" ht="15" thickBot="1" x14ac:dyDescent="0.35">
      <c r="A27" s="94" t="s">
        <v>21</v>
      </c>
      <c r="B27" s="9"/>
      <c r="C27" s="9"/>
      <c r="D27" s="95"/>
      <c r="E27" s="95"/>
      <c r="F27" s="95"/>
      <c r="G27" s="95"/>
      <c r="H27" s="95"/>
      <c r="I27" s="95"/>
      <c r="J27" s="95"/>
      <c r="K27" s="95"/>
      <c r="L27" s="95"/>
      <c r="M27" s="95"/>
      <c r="N27" s="95"/>
      <c r="O27" s="95"/>
      <c r="P27" s="95"/>
      <c r="Q27" s="95"/>
      <c r="R27" s="95"/>
      <c r="S27" s="95"/>
      <c r="T27" s="95"/>
      <c r="U27" s="95"/>
      <c r="V27" s="95"/>
    </row>
    <row r="28" spans="1:22" ht="15" thickBot="1" x14ac:dyDescent="0.35">
      <c r="A28" s="70" t="s">
        <v>66</v>
      </c>
      <c r="B28" s="33" t="s">
        <v>22</v>
      </c>
      <c r="C28" s="52">
        <v>200000</v>
      </c>
      <c r="D28" s="27"/>
      <c r="E28" s="27"/>
      <c r="F28" s="27"/>
      <c r="G28" s="27"/>
      <c r="H28" s="27">
        <v>50000</v>
      </c>
      <c r="I28" s="27">
        <v>50000</v>
      </c>
      <c r="J28" s="27">
        <v>50000</v>
      </c>
      <c r="K28" s="27">
        <v>50000</v>
      </c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</row>
    <row r="29" spans="1:22" ht="15" thickBot="1" x14ac:dyDescent="0.35">
      <c r="A29" s="23" t="s">
        <v>24</v>
      </c>
      <c r="B29" s="23"/>
      <c r="C29" s="24"/>
      <c r="D29" s="24">
        <f t="shared" ref="D29:V29" si="12">SUM(D28:D28)</f>
        <v>0</v>
      </c>
      <c r="E29" s="24">
        <f t="shared" si="12"/>
        <v>0</v>
      </c>
      <c r="F29" s="24">
        <f t="shared" si="12"/>
        <v>0</v>
      </c>
      <c r="G29" s="24">
        <f t="shared" si="12"/>
        <v>0</v>
      </c>
      <c r="H29" s="24">
        <f t="shared" si="12"/>
        <v>50000</v>
      </c>
      <c r="I29" s="24">
        <f t="shared" si="12"/>
        <v>50000</v>
      </c>
      <c r="J29" s="24">
        <f t="shared" si="12"/>
        <v>50000</v>
      </c>
      <c r="K29" s="24">
        <f t="shared" si="12"/>
        <v>50000</v>
      </c>
      <c r="L29" s="24">
        <f t="shared" si="12"/>
        <v>0</v>
      </c>
      <c r="M29" s="24">
        <f t="shared" si="12"/>
        <v>0</v>
      </c>
      <c r="N29" s="24">
        <f t="shared" si="12"/>
        <v>0</v>
      </c>
      <c r="O29" s="24">
        <f t="shared" si="12"/>
        <v>0</v>
      </c>
      <c r="P29" s="24">
        <f t="shared" si="12"/>
        <v>0</v>
      </c>
      <c r="Q29" s="24">
        <f t="shared" si="12"/>
        <v>0</v>
      </c>
      <c r="R29" s="24">
        <f t="shared" si="12"/>
        <v>0</v>
      </c>
      <c r="S29" s="24">
        <f t="shared" si="12"/>
        <v>0</v>
      </c>
      <c r="T29" s="24">
        <f t="shared" si="12"/>
        <v>0</v>
      </c>
      <c r="U29" s="24">
        <f t="shared" si="12"/>
        <v>0</v>
      </c>
      <c r="V29" s="24">
        <f t="shared" si="12"/>
        <v>0</v>
      </c>
    </row>
    <row r="30" spans="1:22" ht="15" thickBot="1" x14ac:dyDescent="0.35">
      <c r="A30" s="35" t="s">
        <v>25</v>
      </c>
      <c r="B30" s="35"/>
      <c r="C30" s="36"/>
      <c r="D30" s="36"/>
      <c r="E30" s="36">
        <f>SUM(E29+E25+E26)</f>
        <v>14674.82</v>
      </c>
      <c r="F30" s="36">
        <f>SUM(F29+F25+F26)</f>
        <v>14674.82</v>
      </c>
      <c r="G30" s="36">
        <f>SUM(G29+G25+G26)</f>
        <v>14674.82</v>
      </c>
      <c r="H30" s="36">
        <f>SUM(H29+H25+H26)</f>
        <v>80130</v>
      </c>
      <c r="I30" s="36">
        <f t="shared" ref="I30:V30" si="13">SUM(I29+I25)</f>
        <v>84930</v>
      </c>
      <c r="J30" s="36">
        <f t="shared" si="13"/>
        <v>84930</v>
      </c>
      <c r="K30" s="36">
        <f t="shared" si="13"/>
        <v>84930</v>
      </c>
      <c r="L30" s="36">
        <f t="shared" si="13"/>
        <v>34930</v>
      </c>
      <c r="M30" s="36">
        <f t="shared" si="13"/>
        <v>34930</v>
      </c>
      <c r="N30" s="36">
        <f t="shared" si="13"/>
        <v>34930</v>
      </c>
      <c r="O30" s="36">
        <f t="shared" si="13"/>
        <v>34930</v>
      </c>
      <c r="P30" s="36">
        <f t="shared" si="13"/>
        <v>34930</v>
      </c>
      <c r="Q30" s="36">
        <f t="shared" si="13"/>
        <v>34930</v>
      </c>
      <c r="R30" s="36">
        <f t="shared" si="13"/>
        <v>34930</v>
      </c>
      <c r="S30" s="36">
        <f t="shared" si="13"/>
        <v>34930</v>
      </c>
      <c r="T30" s="36">
        <f t="shared" si="13"/>
        <v>34930</v>
      </c>
      <c r="U30" s="36">
        <f t="shared" si="13"/>
        <v>34930</v>
      </c>
      <c r="V30" s="36">
        <f t="shared" si="13"/>
        <v>34930</v>
      </c>
    </row>
    <row r="31" spans="1:22" x14ac:dyDescent="0.3">
      <c r="A31" s="37"/>
      <c r="B31" s="37"/>
      <c r="C31" s="37"/>
      <c r="D31" s="37"/>
      <c r="E31" s="37"/>
      <c r="F31" s="37"/>
      <c r="G31" s="37"/>
      <c r="H31" s="37"/>
      <c r="I31" s="37"/>
      <c r="J31" s="37"/>
    </row>
    <row r="32" spans="1:22" x14ac:dyDescent="0.3">
      <c r="A32" s="37" t="s">
        <v>25</v>
      </c>
      <c r="B32" s="37"/>
      <c r="C32" s="37"/>
      <c r="D32" s="37"/>
      <c r="E32" s="37"/>
      <c r="F32" s="37"/>
      <c r="G32" s="37"/>
      <c r="H32" s="37"/>
      <c r="I32" s="37"/>
      <c r="J32" s="37"/>
    </row>
    <row r="33" spans="1:1" x14ac:dyDescent="0.3">
      <c r="A33" s="38">
        <f>SUM(D30:V30)</f>
        <v>763174.46</v>
      </c>
    </row>
  </sheetData>
  <mergeCells count="1">
    <mergeCell ref="E3:V3"/>
  </mergeCells>
  <pageMargins left="0.7" right="0.7" top="0.75" bottom="0.75" header="0.3" footer="0.3"/>
  <pageSetup scale="4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C6DA64-41A0-413A-9E51-3347CCB90102}">
  <sheetPr>
    <pageSetUpPr fitToPage="1"/>
  </sheetPr>
  <dimension ref="A1:AJ26"/>
  <sheetViews>
    <sheetView workbookViewId="0">
      <selection activeCell="A6" sqref="A6"/>
    </sheetView>
  </sheetViews>
  <sheetFormatPr defaultRowHeight="14.4" x14ac:dyDescent="0.3"/>
  <cols>
    <col min="1" max="1" width="47.77734375" customWidth="1"/>
    <col min="2" max="2" width="12.88671875" customWidth="1"/>
    <col min="3" max="3" width="11" bestFit="1" customWidth="1"/>
    <col min="4" max="22" width="13.6640625" bestFit="1" customWidth="1"/>
  </cols>
  <sheetData>
    <row r="1" spans="1:36" ht="17.399999999999999" x14ac:dyDescent="0.3">
      <c r="A1" s="1" t="s">
        <v>73</v>
      </c>
      <c r="B1" s="1"/>
      <c r="C1" s="1"/>
      <c r="D1" s="1"/>
      <c r="E1" s="1"/>
      <c r="F1" s="1"/>
      <c r="G1" s="1"/>
      <c r="H1" s="1"/>
      <c r="I1" s="1"/>
      <c r="J1" s="1"/>
    </row>
    <row r="2" spans="1:36" ht="15" thickBot="1" x14ac:dyDescent="0.35">
      <c r="A2" s="2" t="s">
        <v>62</v>
      </c>
      <c r="B2" s="2"/>
      <c r="C2" s="3"/>
      <c r="D2" s="3"/>
      <c r="E2" s="3"/>
      <c r="F2" s="3"/>
      <c r="G2" s="3"/>
      <c r="H2" s="3"/>
      <c r="I2" s="3"/>
      <c r="J2" s="3"/>
    </row>
    <row r="3" spans="1:36" x14ac:dyDescent="0.3">
      <c r="A3" s="4"/>
      <c r="B3" s="5"/>
      <c r="C3" s="5"/>
      <c r="D3" s="5"/>
      <c r="E3" s="98" t="s">
        <v>0</v>
      </c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  <c r="S3" s="99"/>
      <c r="T3" s="99"/>
      <c r="U3" s="99"/>
      <c r="V3" s="99"/>
    </row>
    <row r="4" spans="1:36" ht="15" thickBot="1" x14ac:dyDescent="0.35">
      <c r="A4" s="6"/>
      <c r="B4" s="58"/>
      <c r="C4" s="7" t="s">
        <v>29</v>
      </c>
      <c r="D4" s="7" t="s">
        <v>8</v>
      </c>
      <c r="E4" s="46" t="s">
        <v>9</v>
      </c>
      <c r="F4" s="46" t="s">
        <v>10</v>
      </c>
      <c r="G4" s="46" t="s">
        <v>11</v>
      </c>
      <c r="H4" s="46" t="s">
        <v>12</v>
      </c>
      <c r="I4" s="46" t="s">
        <v>13</v>
      </c>
      <c r="J4" s="46" t="s">
        <v>14</v>
      </c>
      <c r="K4" s="46" t="s">
        <v>3</v>
      </c>
      <c r="L4" s="46" t="s">
        <v>4</v>
      </c>
      <c r="M4" s="46" t="s">
        <v>5</v>
      </c>
      <c r="N4" s="46" t="s">
        <v>6</v>
      </c>
      <c r="O4" s="46" t="s">
        <v>7</v>
      </c>
      <c r="P4" s="46" t="s">
        <v>8</v>
      </c>
      <c r="Q4" s="46" t="s">
        <v>9</v>
      </c>
      <c r="R4" s="46" t="s">
        <v>10</v>
      </c>
      <c r="S4" s="46" t="s">
        <v>11</v>
      </c>
      <c r="T4" s="46" t="s">
        <v>12</v>
      </c>
      <c r="U4" s="46" t="s">
        <v>13</v>
      </c>
      <c r="V4" s="46" t="s">
        <v>14</v>
      </c>
    </row>
    <row r="5" spans="1:36" ht="15" thickBot="1" x14ac:dyDescent="0.35">
      <c r="A5" s="8" t="s">
        <v>27</v>
      </c>
      <c r="B5" s="11"/>
      <c r="C5" s="10"/>
      <c r="D5" s="11"/>
      <c r="E5" s="11"/>
      <c r="F5" s="11"/>
      <c r="G5" s="11"/>
      <c r="H5" s="11"/>
      <c r="I5" s="11"/>
      <c r="J5" s="11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</row>
    <row r="6" spans="1:36" x14ac:dyDescent="0.3">
      <c r="A6" s="12" t="s">
        <v>28</v>
      </c>
      <c r="B6" s="29"/>
      <c r="C6" s="59"/>
      <c r="D6" s="65"/>
      <c r="E6" s="65">
        <v>250</v>
      </c>
      <c r="F6" s="65">
        <v>250</v>
      </c>
      <c r="G6" s="65">
        <v>250</v>
      </c>
      <c r="H6" s="65">
        <v>300</v>
      </c>
      <c r="I6" s="65">
        <v>300</v>
      </c>
      <c r="J6" s="65">
        <v>300</v>
      </c>
      <c r="K6" s="65">
        <v>300</v>
      </c>
      <c r="L6" s="65">
        <v>300</v>
      </c>
      <c r="M6" s="65">
        <v>300</v>
      </c>
      <c r="N6" s="65">
        <v>300</v>
      </c>
      <c r="O6" s="65">
        <v>300</v>
      </c>
      <c r="P6" s="65">
        <v>300</v>
      </c>
      <c r="Q6" s="65">
        <v>300</v>
      </c>
      <c r="R6" s="65">
        <v>300</v>
      </c>
      <c r="S6" s="65">
        <v>300</v>
      </c>
      <c r="T6" s="65">
        <v>300</v>
      </c>
      <c r="U6" s="65">
        <v>300</v>
      </c>
      <c r="V6" s="65">
        <v>300</v>
      </c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</row>
    <row r="7" spans="1:36" x14ac:dyDescent="0.3">
      <c r="A7" s="14" t="s">
        <v>43</v>
      </c>
      <c r="B7" s="29"/>
      <c r="C7" s="60"/>
      <c r="D7" s="66"/>
      <c r="E7" s="66">
        <v>50</v>
      </c>
      <c r="F7" s="66">
        <v>100</v>
      </c>
      <c r="G7" s="66">
        <v>100</v>
      </c>
      <c r="H7" s="66">
        <v>100</v>
      </c>
      <c r="I7" s="66">
        <v>100</v>
      </c>
      <c r="J7" s="66">
        <v>150</v>
      </c>
      <c r="K7" s="66">
        <v>150</v>
      </c>
      <c r="L7" s="66">
        <v>150</v>
      </c>
      <c r="M7" s="66">
        <v>150</v>
      </c>
      <c r="N7" s="66">
        <v>150</v>
      </c>
      <c r="O7" s="66">
        <v>150</v>
      </c>
      <c r="P7" s="66">
        <v>150</v>
      </c>
      <c r="Q7" s="66">
        <v>150</v>
      </c>
      <c r="R7" s="66">
        <v>150</v>
      </c>
      <c r="S7" s="66">
        <v>150</v>
      </c>
      <c r="T7" s="66">
        <v>150</v>
      </c>
      <c r="U7" s="66">
        <v>150</v>
      </c>
      <c r="V7" s="66">
        <v>150</v>
      </c>
    </row>
    <row r="8" spans="1:36" ht="15" thickBot="1" x14ac:dyDescent="0.35">
      <c r="A8" s="20"/>
      <c r="B8" s="57"/>
      <c r="C8" s="56"/>
      <c r="D8" s="57"/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</row>
    <row r="9" spans="1:36" ht="15" thickBot="1" x14ac:dyDescent="0.35">
      <c r="A9" s="39" t="s">
        <v>30</v>
      </c>
      <c r="B9" s="39"/>
      <c r="C9" s="39">
        <v>8301</v>
      </c>
      <c r="D9" s="39">
        <f>SUM(C9+D6-D7)</f>
        <v>8301</v>
      </c>
      <c r="E9" s="39">
        <f t="shared" ref="E9:V9" si="0">SUM(D9+E6-E7)</f>
        <v>8501</v>
      </c>
      <c r="F9" s="39">
        <f t="shared" si="0"/>
        <v>8651</v>
      </c>
      <c r="G9" s="39">
        <f t="shared" si="0"/>
        <v>8801</v>
      </c>
      <c r="H9" s="39">
        <f t="shared" si="0"/>
        <v>9001</v>
      </c>
      <c r="I9" s="39">
        <f t="shared" si="0"/>
        <v>9201</v>
      </c>
      <c r="J9" s="39">
        <f t="shared" si="0"/>
        <v>9351</v>
      </c>
      <c r="K9" s="39">
        <f t="shared" si="0"/>
        <v>9501</v>
      </c>
      <c r="L9" s="39">
        <f t="shared" si="0"/>
        <v>9651</v>
      </c>
      <c r="M9" s="39">
        <f t="shared" si="0"/>
        <v>9801</v>
      </c>
      <c r="N9" s="39">
        <f t="shared" si="0"/>
        <v>9951</v>
      </c>
      <c r="O9" s="39">
        <f t="shared" si="0"/>
        <v>10101</v>
      </c>
      <c r="P9" s="39">
        <f t="shared" si="0"/>
        <v>10251</v>
      </c>
      <c r="Q9" s="39">
        <f t="shared" si="0"/>
        <v>10401</v>
      </c>
      <c r="R9" s="39">
        <f t="shared" si="0"/>
        <v>10551</v>
      </c>
      <c r="S9" s="39">
        <f t="shared" si="0"/>
        <v>10701</v>
      </c>
      <c r="T9" s="39">
        <f t="shared" si="0"/>
        <v>10851</v>
      </c>
      <c r="U9" s="39">
        <f t="shared" si="0"/>
        <v>11001</v>
      </c>
      <c r="V9" s="39">
        <f t="shared" si="0"/>
        <v>11151</v>
      </c>
      <c r="W9" s="61"/>
      <c r="X9" s="61"/>
      <c r="Y9" s="61"/>
      <c r="Z9" s="61"/>
      <c r="AA9" s="61"/>
      <c r="AB9" s="61"/>
      <c r="AC9" s="61"/>
      <c r="AD9" s="61"/>
      <c r="AE9" s="61"/>
      <c r="AF9" s="61"/>
      <c r="AG9" s="61"/>
      <c r="AH9" s="61"/>
      <c r="AI9" s="61"/>
    </row>
    <row r="10" spans="1:36" ht="15" thickBot="1" x14ac:dyDescent="0.35">
      <c r="A10" s="8" t="s">
        <v>40</v>
      </c>
      <c r="B10" s="11"/>
      <c r="C10" s="10"/>
      <c r="D10" s="11"/>
      <c r="E10" s="11"/>
      <c r="F10" s="11"/>
      <c r="G10" s="11"/>
      <c r="H10" s="11"/>
      <c r="I10" s="11"/>
      <c r="J10" s="11"/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55"/>
      <c r="V10" s="55"/>
    </row>
    <row r="11" spans="1:36" x14ac:dyDescent="0.3">
      <c r="A11" s="12" t="s">
        <v>39</v>
      </c>
      <c r="B11" s="29"/>
      <c r="C11" s="59">
        <f>SUM(D11:V11)</f>
        <v>1620</v>
      </c>
      <c r="D11" s="65"/>
      <c r="E11" s="65">
        <v>90</v>
      </c>
      <c r="F11" s="65">
        <v>90</v>
      </c>
      <c r="G11" s="65">
        <v>90</v>
      </c>
      <c r="H11" s="65">
        <v>90</v>
      </c>
      <c r="I11" s="65">
        <v>90</v>
      </c>
      <c r="J11" s="65">
        <v>90</v>
      </c>
      <c r="K11" s="65">
        <v>90</v>
      </c>
      <c r="L11" s="65">
        <v>90</v>
      </c>
      <c r="M11" s="65">
        <v>90</v>
      </c>
      <c r="N11" s="65">
        <v>90</v>
      </c>
      <c r="O11" s="65">
        <v>90</v>
      </c>
      <c r="P11" s="65">
        <v>90</v>
      </c>
      <c r="Q11" s="65">
        <v>90</v>
      </c>
      <c r="R11" s="65">
        <v>90</v>
      </c>
      <c r="S11" s="65">
        <v>90</v>
      </c>
      <c r="T11" s="65">
        <v>90</v>
      </c>
      <c r="U11" s="65">
        <v>90</v>
      </c>
      <c r="V11" s="65">
        <v>90</v>
      </c>
      <c r="W11" s="61"/>
      <c r="X11" s="61"/>
      <c r="Y11" s="61"/>
      <c r="Z11" s="61"/>
      <c r="AA11" s="61"/>
      <c r="AB11" s="61"/>
      <c r="AC11" s="61"/>
      <c r="AD11" s="61"/>
      <c r="AE11" s="61"/>
      <c r="AF11" s="61"/>
      <c r="AG11" s="61"/>
      <c r="AH11" s="61"/>
      <c r="AI11" s="61"/>
    </row>
    <row r="12" spans="1:36" ht="15" thickBot="1" x14ac:dyDescent="0.35">
      <c r="A12" s="41" t="s">
        <v>37</v>
      </c>
      <c r="B12" s="42" t="s">
        <v>32</v>
      </c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2"/>
      <c r="O12" s="42"/>
      <c r="P12" s="42"/>
      <c r="Q12" s="42"/>
      <c r="R12" s="42"/>
      <c r="S12" s="42"/>
      <c r="T12" s="42"/>
      <c r="U12" s="42"/>
      <c r="V12" s="42"/>
    </row>
    <row r="13" spans="1:36" x14ac:dyDescent="0.3">
      <c r="A13" s="12" t="s">
        <v>26</v>
      </c>
      <c r="B13" s="63">
        <v>0</v>
      </c>
      <c r="C13" s="48" t="s">
        <v>42</v>
      </c>
      <c r="D13" s="13">
        <f>SUM(D6*$B$13)</f>
        <v>0</v>
      </c>
      <c r="E13" s="13">
        <f t="shared" ref="E13:V13" si="1">SUM(E6*$B13)</f>
        <v>0</v>
      </c>
      <c r="F13" s="13">
        <f t="shared" si="1"/>
        <v>0</v>
      </c>
      <c r="G13" s="13">
        <f t="shared" si="1"/>
        <v>0</v>
      </c>
      <c r="H13" s="13">
        <f t="shared" si="1"/>
        <v>0</v>
      </c>
      <c r="I13" s="13">
        <f t="shared" si="1"/>
        <v>0</v>
      </c>
      <c r="J13" s="13">
        <f t="shared" si="1"/>
        <v>0</v>
      </c>
      <c r="K13" s="13">
        <f t="shared" si="1"/>
        <v>0</v>
      </c>
      <c r="L13" s="13">
        <f t="shared" si="1"/>
        <v>0</v>
      </c>
      <c r="M13" s="13">
        <f t="shared" si="1"/>
        <v>0</v>
      </c>
      <c r="N13" s="13">
        <f t="shared" si="1"/>
        <v>0</v>
      </c>
      <c r="O13" s="13">
        <f t="shared" si="1"/>
        <v>0</v>
      </c>
      <c r="P13" s="13">
        <f t="shared" si="1"/>
        <v>0</v>
      </c>
      <c r="Q13" s="13">
        <f t="shared" si="1"/>
        <v>0</v>
      </c>
      <c r="R13" s="13">
        <f t="shared" si="1"/>
        <v>0</v>
      </c>
      <c r="S13" s="13">
        <f t="shared" si="1"/>
        <v>0</v>
      </c>
      <c r="T13" s="13">
        <f t="shared" si="1"/>
        <v>0</v>
      </c>
      <c r="U13" s="13">
        <f t="shared" si="1"/>
        <v>0</v>
      </c>
      <c r="V13" s="13">
        <f t="shared" si="1"/>
        <v>0</v>
      </c>
    </row>
    <row r="14" spans="1:36" x14ac:dyDescent="0.3">
      <c r="A14" s="67" t="s">
        <v>38</v>
      </c>
      <c r="B14" s="68">
        <v>5</v>
      </c>
      <c r="C14" s="48" t="s">
        <v>41</v>
      </c>
      <c r="D14" s="13">
        <f>SUM(D6*$B$14)</f>
        <v>0</v>
      </c>
      <c r="E14" s="13">
        <f t="shared" ref="E14:V14" si="2">SUM(E6*$B$14)</f>
        <v>1250</v>
      </c>
      <c r="F14" s="13">
        <f t="shared" si="2"/>
        <v>1250</v>
      </c>
      <c r="G14" s="13">
        <f t="shared" si="2"/>
        <v>1250</v>
      </c>
      <c r="H14" s="13">
        <f t="shared" si="2"/>
        <v>1500</v>
      </c>
      <c r="I14" s="13">
        <f t="shared" si="2"/>
        <v>1500</v>
      </c>
      <c r="J14" s="13">
        <f t="shared" si="2"/>
        <v>1500</v>
      </c>
      <c r="K14" s="13">
        <f t="shared" si="2"/>
        <v>1500</v>
      </c>
      <c r="L14" s="13">
        <f t="shared" si="2"/>
        <v>1500</v>
      </c>
      <c r="M14" s="13">
        <f t="shared" si="2"/>
        <v>1500</v>
      </c>
      <c r="N14" s="13">
        <f t="shared" si="2"/>
        <v>1500</v>
      </c>
      <c r="O14" s="13">
        <f t="shared" si="2"/>
        <v>1500</v>
      </c>
      <c r="P14" s="13">
        <f t="shared" si="2"/>
        <v>1500</v>
      </c>
      <c r="Q14" s="13">
        <f t="shared" si="2"/>
        <v>1500</v>
      </c>
      <c r="R14" s="13">
        <f t="shared" si="2"/>
        <v>1500</v>
      </c>
      <c r="S14" s="13">
        <f t="shared" si="2"/>
        <v>1500</v>
      </c>
      <c r="T14" s="13">
        <f t="shared" si="2"/>
        <v>1500</v>
      </c>
      <c r="U14" s="13">
        <f t="shared" si="2"/>
        <v>1500</v>
      </c>
      <c r="V14" s="13">
        <f t="shared" si="2"/>
        <v>1500</v>
      </c>
    </row>
    <row r="15" spans="1:36" x14ac:dyDescent="0.3">
      <c r="A15" s="67" t="s">
        <v>31</v>
      </c>
      <c r="B15" s="68">
        <v>25</v>
      </c>
      <c r="C15" s="48" t="s">
        <v>41</v>
      </c>
      <c r="D15" s="13">
        <f t="shared" ref="D15:V15" si="3">SUM(D6*$B15)</f>
        <v>0</v>
      </c>
      <c r="E15" s="13">
        <f t="shared" si="3"/>
        <v>6250</v>
      </c>
      <c r="F15" s="13">
        <f t="shared" si="3"/>
        <v>6250</v>
      </c>
      <c r="G15" s="13">
        <f t="shared" si="3"/>
        <v>6250</v>
      </c>
      <c r="H15" s="13">
        <f t="shared" si="3"/>
        <v>7500</v>
      </c>
      <c r="I15" s="13">
        <f t="shared" si="3"/>
        <v>7500</v>
      </c>
      <c r="J15" s="13">
        <f t="shared" si="3"/>
        <v>7500</v>
      </c>
      <c r="K15" s="13">
        <f t="shared" si="3"/>
        <v>7500</v>
      </c>
      <c r="L15" s="13">
        <f t="shared" si="3"/>
        <v>7500</v>
      </c>
      <c r="M15" s="13">
        <f t="shared" si="3"/>
        <v>7500</v>
      </c>
      <c r="N15" s="13">
        <f t="shared" si="3"/>
        <v>7500</v>
      </c>
      <c r="O15" s="13">
        <f t="shared" si="3"/>
        <v>7500</v>
      </c>
      <c r="P15" s="13">
        <f t="shared" si="3"/>
        <v>7500</v>
      </c>
      <c r="Q15" s="13">
        <f t="shared" si="3"/>
        <v>7500</v>
      </c>
      <c r="R15" s="13">
        <f t="shared" si="3"/>
        <v>7500</v>
      </c>
      <c r="S15" s="13">
        <f t="shared" si="3"/>
        <v>7500</v>
      </c>
      <c r="T15" s="13">
        <f t="shared" si="3"/>
        <v>7500</v>
      </c>
      <c r="U15" s="13">
        <f t="shared" si="3"/>
        <v>7500</v>
      </c>
      <c r="V15" s="13">
        <f t="shared" si="3"/>
        <v>7500</v>
      </c>
    </row>
    <row r="16" spans="1:36" x14ac:dyDescent="0.3">
      <c r="A16" s="14" t="s">
        <v>44</v>
      </c>
      <c r="B16" s="63">
        <v>200</v>
      </c>
      <c r="C16" s="85" t="s">
        <v>59</v>
      </c>
      <c r="D16" s="27"/>
      <c r="E16" s="27">
        <f t="shared" ref="E16:V16" si="4">SUM(E11*$B$16)</f>
        <v>18000</v>
      </c>
      <c r="F16" s="27">
        <f t="shared" si="4"/>
        <v>18000</v>
      </c>
      <c r="G16" s="27">
        <f t="shared" si="4"/>
        <v>18000</v>
      </c>
      <c r="H16" s="27">
        <f t="shared" si="4"/>
        <v>18000</v>
      </c>
      <c r="I16" s="27">
        <f t="shared" si="4"/>
        <v>18000</v>
      </c>
      <c r="J16" s="27">
        <f t="shared" si="4"/>
        <v>18000</v>
      </c>
      <c r="K16" s="27">
        <f t="shared" si="4"/>
        <v>18000</v>
      </c>
      <c r="L16" s="27">
        <f t="shared" si="4"/>
        <v>18000</v>
      </c>
      <c r="M16" s="27">
        <f t="shared" si="4"/>
        <v>18000</v>
      </c>
      <c r="N16" s="27">
        <f t="shared" si="4"/>
        <v>18000</v>
      </c>
      <c r="O16" s="27">
        <f t="shared" si="4"/>
        <v>18000</v>
      </c>
      <c r="P16" s="27">
        <f t="shared" si="4"/>
        <v>18000</v>
      </c>
      <c r="Q16" s="27">
        <f t="shared" si="4"/>
        <v>18000</v>
      </c>
      <c r="R16" s="27">
        <f t="shared" si="4"/>
        <v>18000</v>
      </c>
      <c r="S16" s="27">
        <f t="shared" si="4"/>
        <v>18000</v>
      </c>
      <c r="T16" s="27">
        <f t="shared" si="4"/>
        <v>18000</v>
      </c>
      <c r="U16" s="27">
        <f t="shared" si="4"/>
        <v>18000</v>
      </c>
      <c r="V16" s="27">
        <f t="shared" si="4"/>
        <v>18000</v>
      </c>
    </row>
    <row r="17" spans="1:22" x14ac:dyDescent="0.3">
      <c r="A17" s="28"/>
      <c r="B17" s="5"/>
      <c r="C17" s="48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</row>
    <row r="18" spans="1:22" ht="15" thickBot="1" x14ac:dyDescent="0.35">
      <c r="A18" s="43" t="s">
        <v>33</v>
      </c>
      <c r="B18" s="43"/>
      <c r="C18" s="43"/>
      <c r="D18" s="45">
        <f t="shared" ref="D18:V18" si="5">SUM(D13:D17)</f>
        <v>0</v>
      </c>
      <c r="E18" s="45">
        <f t="shared" si="5"/>
        <v>25500</v>
      </c>
      <c r="F18" s="45">
        <f t="shared" si="5"/>
        <v>25500</v>
      </c>
      <c r="G18" s="45">
        <f t="shared" si="5"/>
        <v>25500</v>
      </c>
      <c r="H18" s="45">
        <f t="shared" si="5"/>
        <v>27000</v>
      </c>
      <c r="I18" s="45">
        <f t="shared" si="5"/>
        <v>27000</v>
      </c>
      <c r="J18" s="45">
        <f t="shared" si="5"/>
        <v>27000</v>
      </c>
      <c r="K18" s="45">
        <f t="shared" si="5"/>
        <v>27000</v>
      </c>
      <c r="L18" s="45">
        <f t="shared" si="5"/>
        <v>27000</v>
      </c>
      <c r="M18" s="45">
        <f t="shared" si="5"/>
        <v>27000</v>
      </c>
      <c r="N18" s="45">
        <f t="shared" si="5"/>
        <v>27000</v>
      </c>
      <c r="O18" s="45">
        <f t="shared" si="5"/>
        <v>27000</v>
      </c>
      <c r="P18" s="45">
        <f t="shared" si="5"/>
        <v>27000</v>
      </c>
      <c r="Q18" s="45">
        <f t="shared" si="5"/>
        <v>27000</v>
      </c>
      <c r="R18" s="45">
        <f t="shared" si="5"/>
        <v>27000</v>
      </c>
      <c r="S18" s="45">
        <f t="shared" si="5"/>
        <v>27000</v>
      </c>
      <c r="T18" s="45">
        <f t="shared" si="5"/>
        <v>27000</v>
      </c>
      <c r="U18" s="45">
        <f t="shared" si="5"/>
        <v>27000</v>
      </c>
      <c r="V18" s="45">
        <f t="shared" si="5"/>
        <v>27000</v>
      </c>
    </row>
    <row r="19" spans="1:22" ht="15" thickBot="1" x14ac:dyDescent="0.35">
      <c r="A19" s="8" t="s">
        <v>34</v>
      </c>
      <c r="B19" s="25" t="s">
        <v>32</v>
      </c>
      <c r="C19" s="25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</row>
    <row r="20" spans="1:22" x14ac:dyDescent="0.3">
      <c r="A20" s="16" t="s">
        <v>35</v>
      </c>
      <c r="B20" s="63">
        <v>29</v>
      </c>
      <c r="C20" s="52"/>
      <c r="D20" s="27"/>
      <c r="E20" s="27">
        <f t="shared" ref="E20:V20" si="6">SUM(E9*$B20)</f>
        <v>246529</v>
      </c>
      <c r="F20" s="27">
        <f t="shared" si="6"/>
        <v>250879</v>
      </c>
      <c r="G20" s="27">
        <f t="shared" si="6"/>
        <v>255229</v>
      </c>
      <c r="H20" s="27">
        <f t="shared" si="6"/>
        <v>261029</v>
      </c>
      <c r="I20" s="27">
        <f t="shared" si="6"/>
        <v>266829</v>
      </c>
      <c r="J20" s="27">
        <f t="shared" si="6"/>
        <v>271179</v>
      </c>
      <c r="K20" s="27">
        <f t="shared" si="6"/>
        <v>275529</v>
      </c>
      <c r="L20" s="27">
        <f t="shared" si="6"/>
        <v>279879</v>
      </c>
      <c r="M20" s="27">
        <f t="shared" si="6"/>
        <v>284229</v>
      </c>
      <c r="N20" s="27">
        <f t="shared" si="6"/>
        <v>288579</v>
      </c>
      <c r="O20" s="27">
        <f t="shared" si="6"/>
        <v>292929</v>
      </c>
      <c r="P20" s="27">
        <f t="shared" si="6"/>
        <v>297279</v>
      </c>
      <c r="Q20" s="27">
        <f t="shared" si="6"/>
        <v>301629</v>
      </c>
      <c r="R20" s="27">
        <f t="shared" si="6"/>
        <v>305979</v>
      </c>
      <c r="S20" s="27">
        <f t="shared" si="6"/>
        <v>310329</v>
      </c>
      <c r="T20" s="27">
        <f t="shared" si="6"/>
        <v>314679</v>
      </c>
      <c r="U20" s="27">
        <f t="shared" si="6"/>
        <v>319029</v>
      </c>
      <c r="V20" s="27">
        <f t="shared" si="6"/>
        <v>323379</v>
      </c>
    </row>
    <row r="21" spans="1:22" ht="15" thickBot="1" x14ac:dyDescent="0.35">
      <c r="A21" s="20"/>
      <c r="B21" s="57"/>
      <c r="C21" s="53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</row>
    <row r="22" spans="1:22" ht="15" thickBot="1" x14ac:dyDescent="0.35">
      <c r="A22" s="23" t="s">
        <v>24</v>
      </c>
      <c r="B22" s="23"/>
      <c r="C22" s="24"/>
      <c r="D22" s="24">
        <f t="shared" ref="D22" si="7">SUM(D20:D21)</f>
        <v>0</v>
      </c>
      <c r="E22" s="24">
        <f t="shared" ref="E22:V22" si="8">SUM(E20:E21)</f>
        <v>246529</v>
      </c>
      <c r="F22" s="24">
        <f t="shared" si="8"/>
        <v>250879</v>
      </c>
      <c r="G22" s="24">
        <f t="shared" si="8"/>
        <v>255229</v>
      </c>
      <c r="H22" s="24">
        <f t="shared" si="8"/>
        <v>261029</v>
      </c>
      <c r="I22" s="24">
        <f t="shared" si="8"/>
        <v>266829</v>
      </c>
      <c r="J22" s="24">
        <f t="shared" si="8"/>
        <v>271179</v>
      </c>
      <c r="K22" s="24">
        <f t="shared" si="8"/>
        <v>275529</v>
      </c>
      <c r="L22" s="24">
        <f t="shared" si="8"/>
        <v>279879</v>
      </c>
      <c r="M22" s="24">
        <f t="shared" si="8"/>
        <v>284229</v>
      </c>
      <c r="N22" s="24">
        <f t="shared" si="8"/>
        <v>288579</v>
      </c>
      <c r="O22" s="24">
        <f t="shared" si="8"/>
        <v>292929</v>
      </c>
      <c r="P22" s="24">
        <f t="shared" si="8"/>
        <v>297279</v>
      </c>
      <c r="Q22" s="24">
        <f t="shared" si="8"/>
        <v>301629</v>
      </c>
      <c r="R22" s="24">
        <f t="shared" si="8"/>
        <v>305979</v>
      </c>
      <c r="S22" s="24">
        <f t="shared" si="8"/>
        <v>310329</v>
      </c>
      <c r="T22" s="24">
        <f t="shared" si="8"/>
        <v>314679</v>
      </c>
      <c r="U22" s="24">
        <f t="shared" si="8"/>
        <v>319029</v>
      </c>
      <c r="V22" s="24">
        <f t="shared" si="8"/>
        <v>323379</v>
      </c>
    </row>
    <row r="23" spans="1:22" ht="15" thickBot="1" x14ac:dyDescent="0.35">
      <c r="A23" s="35" t="s">
        <v>25</v>
      </c>
      <c r="B23" s="35"/>
      <c r="C23" s="36"/>
      <c r="D23" s="36">
        <f t="shared" ref="D23:V23" si="9">SUM(D18+D22)</f>
        <v>0</v>
      </c>
      <c r="E23" s="36">
        <f t="shared" si="9"/>
        <v>272029</v>
      </c>
      <c r="F23" s="36">
        <f t="shared" si="9"/>
        <v>276379</v>
      </c>
      <c r="G23" s="36">
        <f t="shared" si="9"/>
        <v>280729</v>
      </c>
      <c r="H23" s="36">
        <f t="shared" si="9"/>
        <v>288029</v>
      </c>
      <c r="I23" s="36">
        <f t="shared" si="9"/>
        <v>293829</v>
      </c>
      <c r="J23" s="36">
        <f t="shared" si="9"/>
        <v>298179</v>
      </c>
      <c r="K23" s="36">
        <f t="shared" si="9"/>
        <v>302529</v>
      </c>
      <c r="L23" s="36">
        <f t="shared" si="9"/>
        <v>306879</v>
      </c>
      <c r="M23" s="36">
        <f t="shared" si="9"/>
        <v>311229</v>
      </c>
      <c r="N23" s="36">
        <f t="shared" si="9"/>
        <v>315579</v>
      </c>
      <c r="O23" s="36">
        <f t="shared" si="9"/>
        <v>319929</v>
      </c>
      <c r="P23" s="36">
        <f t="shared" si="9"/>
        <v>324279</v>
      </c>
      <c r="Q23" s="36">
        <f t="shared" si="9"/>
        <v>328629</v>
      </c>
      <c r="R23" s="36">
        <f t="shared" si="9"/>
        <v>332979</v>
      </c>
      <c r="S23" s="36">
        <f t="shared" si="9"/>
        <v>337329</v>
      </c>
      <c r="T23" s="36">
        <f t="shared" si="9"/>
        <v>341679</v>
      </c>
      <c r="U23" s="36">
        <f t="shared" si="9"/>
        <v>346029</v>
      </c>
      <c r="V23" s="36">
        <f t="shared" si="9"/>
        <v>350379</v>
      </c>
    </row>
    <row r="24" spans="1:22" x14ac:dyDescent="0.3">
      <c r="A24" s="37"/>
      <c r="B24" s="37"/>
      <c r="C24" s="37"/>
      <c r="D24" s="37"/>
      <c r="E24" s="37"/>
      <c r="F24" s="37"/>
      <c r="G24" s="37"/>
      <c r="H24" s="37"/>
      <c r="I24" s="37"/>
      <c r="J24" s="37"/>
    </row>
    <row r="25" spans="1:22" x14ac:dyDescent="0.3">
      <c r="A25" s="62" t="s">
        <v>36</v>
      </c>
    </row>
    <row r="26" spans="1:22" x14ac:dyDescent="0.3">
      <c r="A26" s="64">
        <f>SUM(D23:V23)</f>
        <v>5626622</v>
      </c>
    </row>
  </sheetData>
  <mergeCells count="1">
    <mergeCell ref="E3:V3"/>
  </mergeCells>
  <pageMargins left="0.7" right="0.7" top="0.75" bottom="0.75" header="0.3" footer="0.3"/>
  <pageSetup scale="3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Revised Summary</vt:lpstr>
      <vt:lpstr>Revised</vt:lpstr>
      <vt:lpstr>Revised Phones &amp; Service</vt:lpstr>
      <vt:lpstr>Revised!Print_Area</vt:lpstr>
      <vt:lpstr>'Revised Phones &amp; Service'!Print_Area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Serita Cox</dc:creator>
  <cp:lastModifiedBy>Kumar, Harjeet</cp:lastModifiedBy>
  <cp:lastPrinted>2023-02-27T21:07:59Z</cp:lastPrinted>
  <dcterms:created xsi:type="dcterms:W3CDTF">2022-07-25T15:01:11Z</dcterms:created>
  <dcterms:modified xsi:type="dcterms:W3CDTF">2023-10-11T20:00:42Z</dcterms:modified>
</cp:coreProperties>
</file>